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965" tabRatio="779" activeTab="0"/>
  </bookViews>
  <sheets>
    <sheet name="mindösszesen" sheetId="1" r:id="rId1"/>
    <sheet name="osszes hir" sheetId="2" r:id="rId2"/>
    <sheet name="botrany" sheetId="3" r:id="rId3"/>
    <sheet name="civil" sheetId="4" r:id="rId4"/>
    <sheet name="esely" sheetId="5" r:id="rId5"/>
    <sheet name="helyi termek" sheetId="6" r:id="rId6"/>
    <sheet name="kisebbseg" sheetId="7" r:id="rId7"/>
    <sheet name="kornyezet" sheetId="8" r:id="rId8"/>
    <sheet name="kozosseg" sheetId="9" r:id="rId9"/>
    <sheet name="szallas" sheetId="10" r:id="rId10"/>
    <sheet name="szennyezes" sheetId="11" r:id="rId11"/>
    <sheet name="turizmus" sheetId="12" r:id="rId12"/>
    <sheet name="vendeglatas" sheetId="13" r:id="rId13"/>
    <sheet name="visszaeles" sheetId="14" r:id="rId1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<sst xmlns="http://schemas.openxmlformats.org/spreadsheetml/2006/main" count="2072" uniqueCount="119">
  <si>
    <t>BOTRANY</t>
  </si>
  <si>
    <t>0 = minél több az X, annál több a botrányos hír</t>
  </si>
  <si>
    <t>1 = minél kisebb az X, annál több a botrányos hír</t>
  </si>
  <si>
    <t>%</t>
  </si>
  <si>
    <t>konkluzio</t>
  </si>
  <si>
    <t>objektum</t>
  </si>
  <si>
    <t>sulyozott hiba</t>
  </si>
  <si>
    <t>semmi</t>
  </si>
  <si>
    <t>Bánk</t>
  </si>
  <si>
    <t>tamogatas</t>
  </si>
  <si>
    <t>Berkenye</t>
  </si>
  <si>
    <t>Borsosberény</t>
  </si>
  <si>
    <t>Diósjenő</t>
  </si>
  <si>
    <t>ÉMR</t>
  </si>
  <si>
    <t>Felsőpetény</t>
  </si>
  <si>
    <t>HU</t>
  </si>
  <si>
    <t>Keszeg</t>
  </si>
  <si>
    <t>KMR</t>
  </si>
  <si>
    <t>Kosd</t>
  </si>
  <si>
    <t>Legénd</t>
  </si>
  <si>
    <t>Nézsa</t>
  </si>
  <si>
    <t>Nógrád</t>
  </si>
  <si>
    <t>Nógrádmegye</t>
  </si>
  <si>
    <t>Nógrádsáp</t>
  </si>
  <si>
    <t>Nőtincs</t>
  </si>
  <si>
    <t>Ősagárd</t>
  </si>
  <si>
    <t>Penc</t>
  </si>
  <si>
    <t>Pestmegye</t>
  </si>
  <si>
    <t>Rád</t>
  </si>
  <si>
    <t>Rétság</t>
  </si>
  <si>
    <t>Rétsági</t>
  </si>
  <si>
    <t>Szendehely</t>
  </si>
  <si>
    <t>Tereske</t>
  </si>
  <si>
    <t>Tolmács</t>
  </si>
  <si>
    <t>Váci</t>
  </si>
  <si>
    <t>DIPO</t>
  </si>
  <si>
    <t>???</t>
  </si>
  <si>
    <t>osszes hiba</t>
  </si>
  <si>
    <t>negativ hiba</t>
  </si>
  <si>
    <t>stabil hiba</t>
  </si>
  <si>
    <t>vegeredmeny</t>
  </si>
  <si>
    <t>indoklas</t>
  </si>
  <si>
    <t>DIPO-hiba</t>
  </si>
  <si>
    <t>dipo</t>
  </si>
  <si>
    <t>igen</t>
  </si>
  <si>
    <t>nem</t>
  </si>
  <si>
    <t>kommentár</t>
  </si>
  <si>
    <t>CIVIL</t>
  </si>
  <si>
    <t>0 = minél több az X, annál több a civilségről szóló hír</t>
  </si>
  <si>
    <t>1 = minél kisebb az X, annál több a civilségről szóló hír</t>
  </si>
  <si>
    <t>botrany</t>
  </si>
  <si>
    <t>osszes hir</t>
  </si>
  <si>
    <t>támogatás</t>
  </si>
  <si>
    <t>ESELYEGYENLOSEG</t>
  </si>
  <si>
    <t>esely</t>
  </si>
  <si>
    <t>civil</t>
  </si>
  <si>
    <t>HELYI TERMEK</t>
  </si>
  <si>
    <t>0 = minél több az X, annál több az esélyegyenlőségről szóló hír</t>
  </si>
  <si>
    <t>1 = minél kisebb az X, annál több az esélyegyenlőségről szóló hír</t>
  </si>
  <si>
    <t>OSSZES HIR</t>
  </si>
  <si>
    <t>0 = minél több az X, annál több a hír</t>
  </si>
  <si>
    <t>1 = minél kisebb az X, annál több a hír</t>
  </si>
  <si>
    <t>0 = minél több az X, annál több a helyi termékekről szóló hír</t>
  </si>
  <si>
    <t>1 = minél kisebb az X, annál több a helyi termékekről szóló hír</t>
  </si>
  <si>
    <t>helyi termek</t>
  </si>
  <si>
    <t>Részletek:</t>
  </si>
  <si>
    <t>http://miau.gau.hu/miau/135/dipo</t>
  </si>
  <si>
    <t>KISEBBSEG</t>
  </si>
  <si>
    <t>0 = minél több az X, annál több a kisebbségről szóló hír</t>
  </si>
  <si>
    <t>1 = minél kisebb az X, annál több a kisebbségről szóló hír</t>
  </si>
  <si>
    <t>kisebbseg</t>
  </si>
  <si>
    <t>kornyezet</t>
  </si>
  <si>
    <t>kozosseg</t>
  </si>
  <si>
    <t>szallas</t>
  </si>
  <si>
    <t>szennyezes</t>
  </si>
  <si>
    <t>turizmus</t>
  </si>
  <si>
    <t>vendeglatas</t>
  </si>
  <si>
    <t>visszaeles</t>
  </si>
  <si>
    <t>KORNYEZET</t>
  </si>
  <si>
    <t>0 = minél több az X, annál több a környezetvédelemről szóló hír</t>
  </si>
  <si>
    <t>1 = minél kisebb az X, annál több a környezetvédelemről szóló hír</t>
  </si>
  <si>
    <t>KOZOSSEG</t>
  </si>
  <si>
    <t>0 = minél több az X, annál több a közösségfejlesztésről szóló hír</t>
  </si>
  <si>
    <t>1 = minél kisebb az X, annál több a közösségfejlesztésről szóló hír</t>
  </si>
  <si>
    <t>SZALLAS</t>
  </si>
  <si>
    <t>0 = minél több az X, annál több a szállásokról szóló hír</t>
  </si>
  <si>
    <t>1 = minél kisebb az X, annál több a szállásokról szóló hír</t>
  </si>
  <si>
    <t>SZENNYEZES</t>
  </si>
  <si>
    <t>0 = minél több az X, annál több a szennyezésről szóló hír</t>
  </si>
  <si>
    <t>1 = minél kisebb az X, annál több a szennyezésről szóló hír</t>
  </si>
  <si>
    <t>Megjegyzések:</t>
  </si>
  <si>
    <t>A piros oszlopok a negatív híreket jelölik, melyek esetén két megközelítés vélelmezhető: előbb-utóbb valaki úm. fogást keres a településen a létező negatívumok hírré formálásán keresztül, vagy a potenciális problémákat az érintettek a sikeres ügykezelésről szóló hírekkel megelőzik (vö. prevenció).</t>
  </si>
  <si>
    <t>A DIPO-sor jelzi, hogy a DIPO, mint objektum milyen területeken kellene, hogy erősítse online kommunikációját.</t>
  </si>
  <si>
    <t>TURIZMUS</t>
  </si>
  <si>
    <t>0 = minél több az X, annál több a turizmusról szóló hír</t>
  </si>
  <si>
    <t>1 = minél kisebb az X, annál több a turizmusról szóló hír</t>
  </si>
  <si>
    <t>VENDEGLATAS</t>
  </si>
  <si>
    <t>0 = minél több az X, annál több a vendéglátásról szóló hír</t>
  </si>
  <si>
    <t>1 = minél kisebb az X, annál több a vendéglátásról szóló hír</t>
  </si>
  <si>
    <t>tamogatasi arany</t>
  </si>
  <si>
    <t>támogatás nem jár sem összeségében sem részterületenként</t>
  </si>
  <si>
    <t>DIPO hatáskörön kívüli referencia-objektum</t>
  </si>
  <si>
    <t>VISSZAELES</t>
  </si>
  <si>
    <t>0 = minél több az X, annál több a visszaélésekről szóló hír</t>
  </si>
  <si>
    <t>1 = minél kisebb az X, annál több a visszaélésekről szóló hír</t>
  </si>
  <si>
    <t/>
  </si>
  <si>
    <t>támogatásra méltó mindösszesen és sok részterületen</t>
  </si>
  <si>
    <t>Ha egy település mindösszesen támogatásra méltó, akkor az esetek zömében a támogatandó részterületek száma 50% vagy több.</t>
  </si>
  <si>
    <t>Az instabilnak vélt helyzetekben a támogatás jogossága kimondható!</t>
  </si>
  <si>
    <t>Instabil a támogatás jogossága, ha a hír-generáló erők szélsőséges nézetei eltérő tendenciát mutatnak, de a támogatási erőtér erősebb, mint az ezzel ellentétesen ható erőtér.</t>
  </si>
  <si>
    <t>A zöld színű oszlop jelzi, hogy a kisebbségi kérdésről önmagában nem kell automatikusan botrány jelleggel kommunikálni…</t>
  </si>
  <si>
    <t>ERŐS ELLENTMONDÁS! Keresni kell, mi okozza az összes hírek és a részterületek eltérő viselkedését…</t>
  </si>
  <si>
    <t>általában nem támogatandó, de 2, egymást érintő területen igen!</t>
  </si>
  <si>
    <t>támogatásra méltó általában, de csak néhány, ráadásul atipikus részterületen</t>
  </si>
  <si>
    <t>atipikus helyzet: zömmel atipikus támogatási részterületek és alapvetően támogatásra nem méltó keretrendszerben</t>
  </si>
  <si>
    <t>általában nem támogatandó, de 4, egymást erősíteni képes területen igen!</t>
  </si>
  <si>
    <t>általában nem támogatandó, de 2, egymást érintő területen igen! (a helyi termék 2%-os támogatási szintje nem jelentős volumen)</t>
  </si>
  <si>
    <t>DIPO hatáskörön kívüli referencia-objektum, de általában és részterületenként is támogatásra szorul…</t>
  </si>
  <si>
    <t xml:space="preserve">Két (egymással is ellentétes) ellentmondásra derült fény (Diósjenő és Penc esetében)
Diósjenő esetében elvileg sok a hír, de nem arról, amit vizsgáltunk
Penc esetében kevés az összes hír, de nem ott hiányzik, amit vizsgáltunk...
Általában a rendszer stabil, sőt a matematikai értelemben vett instabilitás (két eltérő irányú és mértékű részhatás felismerése) esetén a modell igazolja önmagát, vagyis az összes hír rel. hiánya a vizsgált területeken tetten is érhető...
A százalékok a stabil döntési helyzetekben adott területnek delegált forrás felosztásának arányait jelzik.
Ha az instabilnak vélt helyzetek is támogatást kapnak, akkor új felosztási arányokat kell számítani...
A DIPO, mint objektum is általában támogatandó, így ennek fedezetét a többi településnek tervezett összeg terhére lehet kiszakítani...
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</si>
</sst>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9" fontId="0" fillId="0" borderId="0" xfId="6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9" fontId="0" fillId="33" borderId="0" xfId="0" applyNumberFormat="1" applyFill="1" applyAlignment="1">
      <alignment/>
    </xf>
    <xf numFmtId="9" fontId="26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7" fillId="0" borderId="0" xfId="43" applyAlignment="1" applyProtection="1">
      <alignment/>
      <protection/>
    </xf>
    <xf numFmtId="1" fontId="0" fillId="0" borderId="0" xfId="0" applyNumberFormat="1" applyFill="1" applyAlignment="1">
      <alignment/>
    </xf>
    <xf numFmtId="0" fontId="0" fillId="0" borderId="0" xfId="0" applyAlignment="1">
      <alignment wrapText="1"/>
    </xf>
    <xf numFmtId="1" fontId="0" fillId="33" borderId="0" xfId="0" applyNumberFormat="1" applyFill="1" applyAlignment="1">
      <alignment/>
    </xf>
    <xf numFmtId="9" fontId="0" fillId="0" borderId="0" xfId="0" applyNumberFormat="1" applyAlignment="1">
      <alignment wrapText="1"/>
    </xf>
    <xf numFmtId="0" fontId="0" fillId="35" borderId="0" xfId="0" applyFill="1" applyAlignment="1">
      <alignment/>
    </xf>
    <xf numFmtId="9" fontId="36" fillId="0" borderId="0" xfId="0" applyNumberFormat="1" applyFont="1" applyAlignment="1">
      <alignment/>
    </xf>
    <xf numFmtId="9" fontId="0" fillId="35" borderId="0" xfId="0" applyNumberFormat="1" applyFill="1" applyAlignment="1">
      <alignment wrapText="1"/>
    </xf>
    <xf numFmtId="9" fontId="0" fillId="33" borderId="0" xfId="0" applyNumberFormat="1" applyFill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iau.gau.hu/miau/135/dip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9" sqref="E29"/>
    </sheetView>
  </sheetViews>
  <sheetFormatPr defaultColWidth="9.140625" defaultRowHeight="15"/>
  <cols>
    <col min="1" max="1" width="32.8515625" style="0" customWidth="1"/>
    <col min="2" max="2" width="8.8515625" style="0" customWidth="1"/>
    <col min="3" max="3" width="9.57421875" style="0" bestFit="1" customWidth="1"/>
    <col min="4" max="4" width="9.57421875" style="0" customWidth="1"/>
    <col min="5" max="5" width="74.140625" style="0" customWidth="1"/>
    <col min="6" max="6" width="9.57421875" style="0" customWidth="1"/>
    <col min="7" max="7" width="7.8515625" style="0" bestFit="1" customWidth="1"/>
    <col min="8" max="8" width="5.57421875" style="0" bestFit="1" customWidth="1"/>
    <col min="9" max="9" width="5.7109375" style="0" bestFit="1" customWidth="1"/>
    <col min="10" max="10" width="12.28125" style="0" bestFit="1" customWidth="1"/>
    <col min="11" max="12" width="9.8515625" style="0" bestFit="1" customWidth="1"/>
    <col min="13" max="13" width="9.00390625" style="0" bestFit="1" customWidth="1"/>
    <col min="14" max="14" width="6.7109375" style="0" bestFit="1" customWidth="1"/>
    <col min="15" max="15" width="11.140625" style="0" bestFit="1" customWidth="1"/>
    <col min="16" max="16" width="8.7109375" style="0" bestFit="1" customWidth="1"/>
    <col min="17" max="17" width="11.7109375" style="0" bestFit="1" customWidth="1"/>
    <col min="18" max="19" width="9.8515625" style="0" bestFit="1" customWidth="1"/>
    <col min="20" max="21" width="3.57421875" style="0" bestFit="1" customWidth="1"/>
  </cols>
  <sheetData>
    <row r="1" spans="3:18" ht="15">
      <c r="C1" s="4">
        <f>SUM(C3:C28)</f>
        <v>1</v>
      </c>
      <c r="D1" s="4"/>
      <c r="E1" s="4"/>
      <c r="F1" s="4"/>
      <c r="G1" s="4">
        <f aca="true" t="shared" si="0" ref="G1:R1">SUM(G3:G28)</f>
        <v>1</v>
      </c>
      <c r="H1" s="4">
        <f t="shared" si="0"/>
        <v>1</v>
      </c>
      <c r="I1" s="4">
        <f t="shared" si="0"/>
        <v>1.0000000000000002</v>
      </c>
      <c r="J1" s="4">
        <f t="shared" si="0"/>
        <v>1.0000000000000002</v>
      </c>
      <c r="K1" s="4">
        <f t="shared" si="0"/>
        <v>1</v>
      </c>
      <c r="L1" s="4">
        <f t="shared" si="0"/>
        <v>1</v>
      </c>
      <c r="M1" s="4">
        <f t="shared" si="0"/>
        <v>1</v>
      </c>
      <c r="N1" s="4">
        <f t="shared" si="0"/>
        <v>1</v>
      </c>
      <c r="O1" s="4">
        <f t="shared" si="0"/>
        <v>0.9999999999999998</v>
      </c>
      <c r="P1" s="4">
        <f t="shared" si="0"/>
        <v>1</v>
      </c>
      <c r="Q1" s="4">
        <f t="shared" si="0"/>
        <v>1</v>
      </c>
      <c r="R1" s="4">
        <f t="shared" si="0"/>
        <v>1</v>
      </c>
    </row>
    <row r="2" spans="1:18" ht="30">
      <c r="A2" t="s">
        <v>5</v>
      </c>
      <c r="B2" s="13" t="s">
        <v>37</v>
      </c>
      <c r="C2" t="s">
        <v>51</v>
      </c>
      <c r="D2" s="13" t="s">
        <v>99</v>
      </c>
      <c r="E2" s="13" t="s">
        <v>4</v>
      </c>
      <c r="F2" s="13"/>
      <c r="G2" s="6" t="s">
        <v>50</v>
      </c>
      <c r="H2" t="s">
        <v>55</v>
      </c>
      <c r="I2" t="s">
        <v>54</v>
      </c>
      <c r="J2" t="s">
        <v>64</v>
      </c>
      <c r="K2" t="s">
        <v>70</v>
      </c>
      <c r="L2" t="s">
        <v>71</v>
      </c>
      <c r="M2" t="s">
        <v>72</v>
      </c>
      <c r="N2" t="s">
        <v>73</v>
      </c>
      <c r="O2" s="6" t="s">
        <v>74</v>
      </c>
      <c r="P2" t="s">
        <v>75</v>
      </c>
      <c r="Q2" t="s">
        <v>76</v>
      </c>
      <c r="R2" s="6" t="s">
        <v>77</v>
      </c>
    </row>
    <row r="3" spans="1:18" ht="15">
      <c r="A3" s="10" t="str">
        <f>botrany!D4</f>
        <v>Bánk</v>
      </c>
      <c r="B3" s="12">
        <f>'osszes hir'!L4</f>
        <v>567.7450638429989</v>
      </c>
      <c r="C3" s="4" t="str">
        <f>IF('osszes hir'!P4&lt;&gt;"",'osszes hir'!P4,'osszes hir'!Q4)</f>
        <v>semmi</v>
      </c>
      <c r="D3" s="4">
        <f>_xlfn.COUNTIFS(G3:R3,"&gt;0")/12</f>
        <v>0</v>
      </c>
      <c r="E3" s="15" t="s">
        <v>100</v>
      </c>
      <c r="F3" s="4"/>
      <c r="G3" s="5">
        <f>botrany!P4</f>
      </c>
      <c r="H3" s="4">
        <f>civil!P4</f>
      </c>
      <c r="I3" s="4">
        <f>esely!P4</f>
      </c>
      <c r="J3" s="4">
        <f>'helyi termek'!P4</f>
      </c>
      <c r="K3" s="17">
        <f>kisebbseg!P4</f>
      </c>
      <c r="L3" s="4">
        <f>kornyezet!P4</f>
      </c>
      <c r="M3" s="4">
        <f>kozosseg!P4</f>
      </c>
      <c r="N3" s="4">
        <f>szallas!P4</f>
      </c>
      <c r="O3" s="5">
        <f>szennyezes!P4</f>
      </c>
      <c r="P3" s="4">
        <f>turizmus!P4</f>
      </c>
      <c r="Q3" s="4">
        <f>vendeglatas!P4</f>
      </c>
      <c r="R3" s="5">
        <f>visszaeles!P4</f>
      </c>
    </row>
    <row r="4" spans="1:18" ht="15">
      <c r="A4" s="10" t="str">
        <f>botrany!D5</f>
        <v>Berkenye</v>
      </c>
      <c r="B4" s="12">
        <f>'osszes hir'!L5</f>
        <v>-6148.187091363161</v>
      </c>
      <c r="C4" s="4">
        <f>IF('osszes hir'!P5&lt;&gt;"",'osszes hir'!P5,'osszes hir'!Q5)</f>
        <v>0.21902260799966292</v>
      </c>
      <c r="D4" s="4">
        <f>_xlfn.COUNTIFS(G4:R4,"&gt;0")/12</f>
        <v>0.8333333333333334</v>
      </c>
      <c r="E4" s="15" t="s">
        <v>106</v>
      </c>
      <c r="F4" s="4"/>
      <c r="G4" s="5">
        <f>botrany!P5</f>
        <v>0.07615485346490053</v>
      </c>
      <c r="H4" s="4">
        <f>civil!P5</f>
        <v>0.15287591333346684</v>
      </c>
      <c r="I4" s="4">
        <f>esely!P5</f>
        <v>0.05769928002709287</v>
      </c>
      <c r="J4" s="4">
        <f>'helyi termek'!P5</f>
        <v>0.060818396791712935</v>
      </c>
      <c r="K4" s="17">
        <f>kisebbseg!P5</f>
        <v>0.10217880779735947</v>
      </c>
      <c r="L4" s="4">
        <f>kornyezet!P5</f>
      </c>
      <c r="M4" s="4">
        <f>kozosseg!P5</f>
        <v>0.04242055832587869</v>
      </c>
      <c r="N4" s="4">
        <f>szallas!P5</f>
        <v>0.07433513320510943</v>
      </c>
      <c r="O4" s="5">
        <f>szennyezes!P5</f>
        <v>0.16807748412042492</v>
      </c>
      <c r="P4" s="4">
        <f>turizmus!P5</f>
        <v>0.06791532187260578</v>
      </c>
      <c r="Q4" s="4">
        <f>vendeglatas!P5</f>
      </c>
      <c r="R4" s="5">
        <f>visszaeles!P5</f>
        <v>0.13477397959775328</v>
      </c>
    </row>
    <row r="5" spans="1:18" ht="15">
      <c r="A5" s="10" t="str">
        <f>botrany!D6</f>
        <v>Borsosberény</v>
      </c>
      <c r="B5" s="12">
        <f>'osszes hir'!L6</f>
        <v>-2116.9771800779035</v>
      </c>
      <c r="C5" s="4">
        <f>IF('osszes hir'!P6&lt;&gt;"",'osszes hir'!P6,'osszes hir'!Q6)</f>
        <v>0.07541505425359976</v>
      </c>
      <c r="D5" s="4">
        <f>_xlfn.COUNTIFS(G5:R5,"&gt;0")/12</f>
        <v>0.8333333333333334</v>
      </c>
      <c r="E5" s="15" t="s">
        <v>106</v>
      </c>
      <c r="F5" s="4"/>
      <c r="G5" s="5">
        <f>botrany!P6</f>
        <v>0.07896834779391676</v>
      </c>
      <c r="H5" s="4">
        <f>civil!P6</f>
        <v>0.1423066941448284</v>
      </c>
      <c r="I5" s="4">
        <f>esely!P6</f>
        <v>0.10854275299170126</v>
      </c>
      <c r="J5" s="4">
        <f>'helyi termek'!P6</f>
        <v>0.03731470823435955</v>
      </c>
      <c r="K5" s="17">
        <f>kisebbseg!P6</f>
        <v>0.10210603832551754</v>
      </c>
      <c r="L5" s="4">
        <f>kornyezet!P6</f>
        <v>0.1462432047757121</v>
      </c>
      <c r="M5" s="4">
        <f>kozosseg!P6</f>
        <v>0.03452727045526315</v>
      </c>
      <c r="N5" s="4">
        <f>szallas!P6</f>
        <v>0.13167844985622382</v>
      </c>
      <c r="O5" s="5">
        <f>szennyezes!P6</f>
        <v>0.04128724117443109</v>
      </c>
      <c r="P5" s="4">
        <f>turizmus!P6</f>
        <v>0.13605312981182935</v>
      </c>
      <c r="Q5" s="4">
        <f>vendeglatas!P6</f>
      </c>
      <c r="R5" s="5">
        <f>visszaeles!P6</f>
      </c>
    </row>
    <row r="6" spans="1:18" ht="30">
      <c r="A6" s="16" t="str">
        <f>botrany!D7</f>
        <v>Diósjenő</v>
      </c>
      <c r="B6" s="12">
        <f>'osszes hir'!L7</f>
        <v>12.62046084107783</v>
      </c>
      <c r="C6" s="4" t="str">
        <f>IF('osszes hir'!P7&lt;&gt;"",'osszes hir'!P7,'osszes hir'!Q7)</f>
        <v>semmi</v>
      </c>
      <c r="D6" s="4">
        <f>_xlfn.COUNTIFS(G6:R6,"&gt;0")/12</f>
        <v>1</v>
      </c>
      <c r="E6" s="18" t="s">
        <v>111</v>
      </c>
      <c r="F6" s="4"/>
      <c r="G6" s="5">
        <f>botrany!P7</f>
        <v>0.12989629661171645</v>
      </c>
      <c r="H6" s="4">
        <f>civil!P7</f>
        <v>0.07913789560817514</v>
      </c>
      <c r="I6" s="4">
        <f>esely!P7</f>
        <v>0.11416581402684069</v>
      </c>
      <c r="J6" s="4">
        <f>'helyi termek'!P7</f>
        <v>0.0557071403714994</v>
      </c>
      <c r="K6" s="17">
        <f>kisebbseg!P7</f>
        <v>0.19588045764518155</v>
      </c>
      <c r="L6" s="4">
        <f>kornyezet!P7</f>
        <v>0.1547752763021495</v>
      </c>
      <c r="M6" s="4">
        <f>kozosseg!P7</f>
        <v>0.08116496469684074</v>
      </c>
      <c r="N6" s="4">
        <f>szallas!P7</f>
        <v>0.1043250765941368</v>
      </c>
      <c r="O6" s="5">
        <f>szennyezes!P7</f>
        <v>0.06321207075041839</v>
      </c>
      <c r="P6" s="4">
        <f>turizmus!P7</f>
        <v>0.051389131505257604</v>
      </c>
      <c r="Q6" s="4">
        <f>vendeglatas!P7</f>
        <v>0.06330608012513957</v>
      </c>
      <c r="R6" s="5">
        <f>visszaeles!P7</f>
        <v>0.1508612759097845</v>
      </c>
    </row>
    <row r="7" spans="1:18" ht="15">
      <c r="A7" t="str">
        <f>botrany!D8</f>
        <v>ÉMR</v>
      </c>
      <c r="B7" s="12">
        <f>'osszes hir'!L8</f>
        <v>-1179.9493841328183</v>
      </c>
      <c r="C7" s="4" t="str">
        <f>IF('osszes hir'!P8&lt;&gt;"",'osszes hir'!P8,'osszes hir'!Q8)</f>
        <v>semmi</v>
      </c>
      <c r="D7" s="4">
        <f>_xlfn.COUNTIFS(G7:R7,"&gt;0")/12</f>
        <v>0</v>
      </c>
      <c r="E7" s="15" t="s">
        <v>101</v>
      </c>
      <c r="F7" s="4"/>
      <c r="G7" s="5">
        <f>botrany!P8</f>
      </c>
      <c r="H7" s="4">
        <f>civil!P8</f>
      </c>
      <c r="I7" s="4">
        <f>esely!P8</f>
      </c>
      <c r="J7" s="4">
        <f>'helyi termek'!P8</f>
      </c>
      <c r="K7" s="17">
        <f>kisebbseg!P8</f>
      </c>
      <c r="L7" s="4">
        <f>kornyezet!P8</f>
      </c>
      <c r="M7" s="4">
        <f>kozosseg!P8</f>
      </c>
      <c r="N7" s="4">
        <f>szallas!P8</f>
      </c>
      <c r="O7" s="5">
        <f>szennyezes!P8</f>
      </c>
      <c r="P7" s="4">
        <f>turizmus!P8</f>
      </c>
      <c r="Q7" s="4">
        <f>vendeglatas!P8</f>
      </c>
      <c r="R7" s="5">
        <f>visszaeles!P8</f>
      </c>
    </row>
    <row r="8" spans="1:18" ht="15">
      <c r="A8" s="10" t="str">
        <f>botrany!D9</f>
        <v>Felsőpetény</v>
      </c>
      <c r="B8" s="12">
        <f>'osszes hir'!L9</f>
        <v>-2869.5850452449317</v>
      </c>
      <c r="C8" s="4" t="str">
        <f>IF('osszes hir'!P9&lt;&gt;"",'osszes hir'!P9,'osszes hir'!Q9)</f>
        <v>instabil</v>
      </c>
      <c r="D8" s="4">
        <f>_xlfn.COUNTIFS(G8:R8,"&gt;0")/12</f>
        <v>0.5</v>
      </c>
      <c r="E8" s="15" t="s">
        <v>108</v>
      </c>
      <c r="F8" s="4"/>
      <c r="G8" s="5">
        <f>botrany!P9</f>
        <v>0.13393771907779053</v>
      </c>
      <c r="H8" s="4">
        <f>civil!P9</f>
      </c>
      <c r="I8" s="4">
        <f>esely!P9</f>
      </c>
      <c r="J8" s="4">
        <f>'helyi termek'!P9</f>
        <v>0.0460893636206486</v>
      </c>
      <c r="K8" s="17">
        <f>kisebbseg!P9</f>
      </c>
      <c r="L8" s="4">
        <f>kornyezet!P9</f>
        <v>0.1514123542874602</v>
      </c>
      <c r="M8" s="4">
        <f>kozosseg!P9</f>
      </c>
      <c r="N8" s="4">
        <f>szallas!P9</f>
      </c>
      <c r="O8" s="5">
        <f>szennyezes!P9</f>
        <v>0.16794009374002167</v>
      </c>
      <c r="P8" s="4">
        <f>turizmus!P9</f>
        <v>0.16913643463194525</v>
      </c>
      <c r="Q8" s="4">
        <f>vendeglatas!P9</f>
        <v>0.1548190440307293</v>
      </c>
      <c r="R8" s="5">
        <f>visszaeles!P9</f>
      </c>
    </row>
    <row r="9" spans="1:18" ht="15">
      <c r="A9" t="str">
        <f>botrany!D10</f>
        <v>HU</v>
      </c>
      <c r="B9" s="12">
        <f>'osszes hir'!L10</f>
        <v>2985.9259310403536</v>
      </c>
      <c r="C9" s="4" t="str">
        <f>IF('osszes hir'!P10&lt;&gt;"",'osszes hir'!P10,'osszes hir'!Q10)</f>
        <v>semmi</v>
      </c>
      <c r="D9" s="4">
        <f>_xlfn.COUNTIFS(G9:R9,"&gt;0")/12</f>
        <v>0</v>
      </c>
      <c r="E9" s="15" t="s">
        <v>101</v>
      </c>
      <c r="F9" s="4"/>
      <c r="G9" s="5">
        <f>botrany!P10</f>
      </c>
      <c r="H9" s="4">
        <f>civil!P10</f>
      </c>
      <c r="I9" s="4">
        <f>esely!P10</f>
      </c>
      <c r="J9" s="4">
        <f>'helyi termek'!P10</f>
      </c>
      <c r="K9" s="17">
        <f>kisebbseg!P10</f>
      </c>
      <c r="L9" s="4">
        <f>kornyezet!P10</f>
      </c>
      <c r="M9" s="4">
        <f>kozosseg!P10</f>
      </c>
      <c r="N9" s="4">
        <f>szallas!P10</f>
      </c>
      <c r="O9" s="5">
        <f>szennyezes!P10</f>
      </c>
      <c r="P9" s="4">
        <f>turizmus!P10</f>
      </c>
      <c r="Q9" s="4">
        <f>vendeglatas!P10</f>
      </c>
      <c r="R9" s="5">
        <f>visszaeles!P10</f>
      </c>
    </row>
    <row r="10" spans="1:18" ht="15">
      <c r="A10" s="10" t="str">
        <f>botrany!D11</f>
        <v>Keszeg</v>
      </c>
      <c r="B10" s="12">
        <f>'osszes hir'!L11</f>
        <v>21880.903185085837</v>
      </c>
      <c r="C10" s="4" t="str">
        <f>IF('osszes hir'!P11&lt;&gt;"",'osszes hir'!P11,'osszes hir'!Q11)</f>
        <v>semmi</v>
      </c>
      <c r="D10" s="4">
        <f>_xlfn.COUNTIFS(G10:R10,"&gt;0")/12</f>
        <v>0.16666666666666666</v>
      </c>
      <c r="E10" s="15" t="s">
        <v>112</v>
      </c>
      <c r="F10" s="4"/>
      <c r="G10" s="5">
        <f>botrany!P11</f>
      </c>
      <c r="H10" s="4">
        <f>civil!P11</f>
      </c>
      <c r="I10" s="4">
        <f>esely!P11</f>
      </c>
      <c r="J10" s="4">
        <f>'helyi termek'!P11</f>
        <v>0.09091577593821054</v>
      </c>
      <c r="K10" s="17">
        <f>kisebbseg!P11</f>
      </c>
      <c r="L10" s="4">
        <f>kornyezet!P11</f>
      </c>
      <c r="M10" s="4">
        <f>kozosseg!P11</f>
      </c>
      <c r="N10" s="4">
        <f>szallas!P11</f>
      </c>
      <c r="O10" s="5">
        <f>szennyezes!P11</f>
      </c>
      <c r="P10" s="4">
        <f>turizmus!P11</f>
      </c>
      <c r="Q10" s="4">
        <f>vendeglatas!P11</f>
        <v>0.15610465232096918</v>
      </c>
      <c r="R10" s="5">
        <f>visszaeles!P11</f>
      </c>
    </row>
    <row r="11" spans="1:18" ht="15">
      <c r="A11" t="str">
        <f>botrany!D12</f>
        <v>KMR</v>
      </c>
      <c r="B11" s="12">
        <f>'osszes hir'!L12</f>
        <v>-2980.148329782274</v>
      </c>
      <c r="C11" s="4" t="str">
        <f>IF('osszes hir'!P12&lt;&gt;"",'osszes hir'!P12,'osszes hir'!Q12)</f>
        <v>semmi</v>
      </c>
      <c r="D11" s="4">
        <f>_xlfn.COUNTIFS(G11:R11,"&gt;0")/12</f>
        <v>0</v>
      </c>
      <c r="E11" s="15" t="s">
        <v>101</v>
      </c>
      <c r="F11" s="4"/>
      <c r="G11" s="5">
        <f>botrany!P12</f>
      </c>
      <c r="H11" s="4">
        <f>civil!P12</f>
      </c>
      <c r="I11" s="4">
        <f>esely!P12</f>
      </c>
      <c r="J11" s="4">
        <f>'helyi termek'!P12</f>
      </c>
      <c r="K11" s="17">
        <f>kisebbseg!P12</f>
      </c>
      <c r="L11" s="4">
        <f>kornyezet!P12</f>
      </c>
      <c r="M11" s="4">
        <f>kozosseg!P12</f>
      </c>
      <c r="N11" s="4">
        <f>szallas!P12</f>
      </c>
      <c r="O11" s="5">
        <f>szennyezes!P12</f>
      </c>
      <c r="P11" s="4">
        <f>turizmus!P12</f>
      </c>
      <c r="Q11" s="4">
        <f>vendeglatas!P12</f>
      </c>
      <c r="R11" s="5">
        <f>visszaeles!P12</f>
      </c>
    </row>
    <row r="12" spans="1:18" ht="15">
      <c r="A12" s="10" t="str">
        <f>botrany!D13</f>
        <v>Kosd</v>
      </c>
      <c r="B12" s="12">
        <f>'osszes hir'!L13</f>
        <v>-3466.2249931206234</v>
      </c>
      <c r="C12" s="4">
        <f>IF('osszes hir'!P13&lt;&gt;"",'osszes hir'!P13,'osszes hir'!Q13)</f>
        <v>0.12348056860100669</v>
      </c>
      <c r="D12" s="4">
        <f>_xlfn.COUNTIFS(G12:R12,"&gt;0")/12</f>
        <v>0.75</v>
      </c>
      <c r="E12" s="15" t="s">
        <v>106</v>
      </c>
      <c r="F12" s="4"/>
      <c r="G12" s="5">
        <f>botrany!P13</f>
        <v>0.08687574522191616</v>
      </c>
      <c r="H12" s="4">
        <f>civil!P13</f>
        <v>0.18161961256622414</v>
      </c>
      <c r="I12" s="4">
        <f>esely!P13</f>
        <v>0.11535370284347732</v>
      </c>
      <c r="J12" s="4">
        <f>'helyi termek'!P13</f>
        <v>0.07731444521581037</v>
      </c>
      <c r="K12" s="17">
        <f>kisebbseg!P13</f>
        <v>0.1420194435016855</v>
      </c>
      <c r="L12" s="4">
        <f>kornyezet!P13</f>
        <v>0.21594623595728246</v>
      </c>
      <c r="M12" s="4">
        <f>kozosseg!P13</f>
        <v>0.1648802967708352</v>
      </c>
      <c r="N12" s="4">
        <f>szallas!P13</f>
      </c>
      <c r="O12" s="5">
        <f>szennyezes!P13</f>
        <v>0.1464166785427928</v>
      </c>
      <c r="P12" s="4">
        <f>turizmus!P13</f>
      </c>
      <c r="Q12" s="4">
        <f>vendeglatas!P13</f>
      </c>
      <c r="R12" s="5">
        <f>visszaeles!P13</f>
        <v>0.18084093045509272</v>
      </c>
    </row>
    <row r="13" spans="1:18" ht="15">
      <c r="A13" s="10" t="str">
        <f>botrany!D14</f>
        <v>Legénd</v>
      </c>
      <c r="B13" s="12">
        <f>'osszes hir'!L14</f>
        <v>-3282.224941675046</v>
      </c>
      <c r="C13" s="4">
        <f>IF('osszes hir'!P14&lt;&gt;"",'osszes hir'!P14,'osszes hir'!Q14)</f>
        <v>0.11692576300696494</v>
      </c>
      <c r="D13" s="4">
        <f>_xlfn.COUNTIFS(G13:R13,"&gt;0")/12</f>
        <v>0.5</v>
      </c>
      <c r="E13" s="15" t="s">
        <v>106</v>
      </c>
      <c r="F13" s="4"/>
      <c r="G13" s="5">
        <f>botrany!P14</f>
        <v>0.1276636310465824</v>
      </c>
      <c r="H13" s="4">
        <f>civil!P14</f>
      </c>
      <c r="I13" s="4">
        <f>esely!P14</f>
      </c>
      <c r="J13" s="4">
        <f>'helyi termek'!P14</f>
        <v>0.06753969168045304</v>
      </c>
      <c r="K13" s="17">
        <f>kisebbseg!P14</f>
      </c>
      <c r="L13" s="4">
        <f>kornyezet!P14</f>
      </c>
      <c r="M13" s="4">
        <f>kozosseg!P14</f>
      </c>
      <c r="N13" s="4">
        <f>szallas!P14</f>
        <v>0.22369188244872712</v>
      </c>
      <c r="O13" s="5">
        <f>szennyezes!P14</f>
      </c>
      <c r="P13" s="4">
        <f>turizmus!P14</f>
        <v>0.13441834380530002</v>
      </c>
      <c r="Q13" s="4">
        <f>vendeglatas!P14</f>
        <v>0.06717486087778271</v>
      </c>
      <c r="R13" s="5">
        <f>visszaeles!P14</f>
        <v>0.18889884961530534</v>
      </c>
    </row>
    <row r="14" spans="1:18" ht="15">
      <c r="A14" s="10" t="str">
        <f>botrany!D15</f>
        <v>Nézsa</v>
      </c>
      <c r="B14" s="12">
        <f>'osszes hir'!L15</f>
        <v>-1251.5720154418707</v>
      </c>
      <c r="C14" s="4" t="str">
        <f>IF('osszes hir'!P15&lt;&gt;"",'osszes hir'!P15,'osszes hir'!Q15)</f>
        <v>instabil</v>
      </c>
      <c r="D14" s="4">
        <f>_xlfn.COUNTIFS(G14:R14,"&gt;0")/12</f>
        <v>0.4166666666666667</v>
      </c>
      <c r="E14" s="15" t="s">
        <v>108</v>
      </c>
      <c r="F14" s="4"/>
      <c r="G14" s="5">
        <f>botrany!P15</f>
      </c>
      <c r="H14" s="4">
        <f>civil!P15</f>
      </c>
      <c r="I14" s="4">
        <f>esely!P15</f>
      </c>
      <c r="J14" s="4">
        <f>'helyi termek'!P15</f>
        <v>0.03883179151056482</v>
      </c>
      <c r="K14" s="17">
        <f>kisebbseg!P15</f>
        <v>0.13845396983933483</v>
      </c>
      <c r="L14" s="4">
        <f>kornyezet!P15</f>
      </c>
      <c r="M14" s="4">
        <f>kozosseg!P15</f>
      </c>
      <c r="N14" s="4">
        <f>szallas!P15</f>
      </c>
      <c r="O14" s="5">
        <f>szennyezes!P15</f>
        <v>0.14362761718718411</v>
      </c>
      <c r="P14" s="4">
        <f>turizmus!P15</f>
      </c>
      <c r="Q14" s="4">
        <f>vendeglatas!P15</f>
        <v>0.044788096698206666</v>
      </c>
      <c r="R14" s="5">
        <f>visszaeles!P15</f>
        <v>0.09412727439004463</v>
      </c>
    </row>
    <row r="15" spans="1:18" ht="15">
      <c r="A15" s="10" t="str">
        <f>botrany!D16</f>
        <v>Nógrád</v>
      </c>
      <c r="B15" s="12">
        <f>'osszes hir'!L16</f>
        <v>739.7810613241081</v>
      </c>
      <c r="C15" s="4" t="str">
        <f>IF('osszes hir'!P16&lt;&gt;"",'osszes hir'!P16,'osszes hir'!Q16)</f>
        <v>semmi</v>
      </c>
      <c r="D15" s="4">
        <f>_xlfn.COUNTIFS(G15:R15,"&gt;0")/12</f>
        <v>0.3333333333333333</v>
      </c>
      <c r="E15" s="15" t="s">
        <v>115</v>
      </c>
      <c r="F15" s="4"/>
      <c r="G15" s="5">
        <f>botrany!P16</f>
      </c>
      <c r="H15" s="4">
        <f>civil!P16</f>
        <v>0.11475485371784723</v>
      </c>
      <c r="I15" s="4">
        <f>esely!P16</f>
        <v>0.12118553090911718</v>
      </c>
      <c r="J15" s="4">
        <f>'helyi termek'!P16</f>
        <v>0.05128636409309814</v>
      </c>
      <c r="K15" s="17">
        <f>kisebbseg!P16</f>
        <v>0.11075528768692344</v>
      </c>
      <c r="L15" s="4">
        <f>kornyezet!P16</f>
      </c>
      <c r="M15" s="4">
        <f>kozosseg!P16</f>
      </c>
      <c r="N15" s="4">
        <f>szallas!P16</f>
      </c>
      <c r="O15" s="5">
        <f>szennyezes!P16</f>
      </c>
      <c r="P15" s="4">
        <f>turizmus!P16</f>
      </c>
      <c r="Q15" s="4">
        <f>vendeglatas!P16</f>
      </c>
      <c r="R15" s="5">
        <f>visszaeles!P16</f>
      </c>
    </row>
    <row r="16" spans="1:18" ht="15">
      <c r="A16" t="str">
        <f>botrany!D17</f>
        <v>Nógrádmegye</v>
      </c>
      <c r="B16" s="12">
        <f>'osszes hir'!L17</f>
        <v>2615.826860874957</v>
      </c>
      <c r="C16" s="4" t="str">
        <f>IF('osszes hir'!P17&lt;&gt;"",'osszes hir'!P17,'osszes hir'!Q17)</f>
        <v>semmi</v>
      </c>
      <c r="D16" s="4">
        <f>_xlfn.COUNTIFS(G16:R16,"&gt;0")/12</f>
        <v>0</v>
      </c>
      <c r="E16" s="15" t="s">
        <v>101</v>
      </c>
      <c r="F16" s="4"/>
      <c r="G16" s="5">
        <f>botrany!P17</f>
      </c>
      <c r="H16" s="4">
        <f>civil!P17</f>
      </c>
      <c r="I16" s="4">
        <f>esely!P17</f>
      </c>
      <c r="J16" s="4">
        <f>'helyi termek'!P17</f>
      </c>
      <c r="K16" s="17">
        <f>kisebbseg!P17</f>
      </c>
      <c r="L16" s="4">
        <f>kornyezet!P17</f>
      </c>
      <c r="M16" s="4">
        <f>kozosseg!P17</f>
      </c>
      <c r="N16" s="4">
        <f>szallas!P17</f>
      </c>
      <c r="O16" s="5">
        <f>szennyezes!P17</f>
      </c>
      <c r="P16" s="4">
        <f>turizmus!P17</f>
      </c>
      <c r="Q16" s="4">
        <f>vendeglatas!P17</f>
      </c>
      <c r="R16" s="5">
        <f>visszaeles!P17</f>
      </c>
    </row>
    <row r="17" spans="1:18" ht="15">
      <c r="A17" s="10" t="str">
        <f>botrany!D18</f>
        <v>Nógrádsáp</v>
      </c>
      <c r="B17" s="12">
        <f>'osszes hir'!L18</f>
        <v>-3053.8385835918953</v>
      </c>
      <c r="C17" s="4">
        <f>IF('osszes hir'!P18&lt;&gt;"",'osszes hir'!P18,'osszes hir'!Q18)</f>
        <v>0.10878974257759544</v>
      </c>
      <c r="D17" s="4">
        <f>_xlfn.COUNTIFS(G17:R17,"&gt;0")/12</f>
        <v>0.5833333333333334</v>
      </c>
      <c r="E17" s="15" t="s">
        <v>106</v>
      </c>
      <c r="F17" s="4"/>
      <c r="G17" s="5">
        <f>botrany!P18</f>
        <v>0.12262788011787652</v>
      </c>
      <c r="H17" s="4">
        <f>civil!P18</f>
        <v>0.14438603231142874</v>
      </c>
      <c r="I17" s="4">
        <f>esely!P18</f>
      </c>
      <c r="J17" s="4">
        <f>'helyi termek'!P18</f>
        <v>0.033270188443739544</v>
      </c>
      <c r="K17" s="17">
        <f>kisebbseg!P18</f>
      </c>
      <c r="L17" s="4">
        <f>kornyezet!P18</f>
        <v>0.10338412454620763</v>
      </c>
      <c r="M17" s="4">
        <f>kozosseg!P18</f>
      </c>
      <c r="N17" s="4">
        <f>szallas!P18</f>
        <v>0.27541781788281894</v>
      </c>
      <c r="O17" s="5">
        <f>szennyezes!P18</f>
        <v>0.03088207892788808</v>
      </c>
      <c r="P17" s="4">
        <f>turizmus!P18</f>
        <v>0.11834580747935397</v>
      </c>
      <c r="Q17" s="4">
        <f>vendeglatas!P18</f>
      </c>
      <c r="R17" s="5">
        <f>visszaeles!P18</f>
      </c>
    </row>
    <row r="18" spans="1:18" ht="30">
      <c r="A18" s="10" t="str">
        <f>botrany!D19</f>
        <v>Nőtincs</v>
      </c>
      <c r="B18" s="12">
        <f>'osszes hir'!L19</f>
        <v>9992.172480638837</v>
      </c>
      <c r="C18" s="4" t="str">
        <f>IF('osszes hir'!P19&lt;&gt;"",'osszes hir'!P19,'osszes hir'!Q19)</f>
        <v>semmi</v>
      </c>
      <c r="D18" s="4">
        <f>_xlfn.COUNTIFS(G18:R18,"&gt;0")/12</f>
        <v>0.5</v>
      </c>
      <c r="E18" s="15" t="s">
        <v>114</v>
      </c>
      <c r="F18" s="4"/>
      <c r="G18" s="5">
        <f>botrany!P19</f>
        <v>0.029936934167714525</v>
      </c>
      <c r="H18" s="4">
        <f>civil!P19</f>
      </c>
      <c r="I18" s="4">
        <f>esely!P19</f>
        <v>0.12662972671387068</v>
      </c>
      <c r="J18" s="4">
        <f>'helyi termek'!P19</f>
        <v>0.02838311129100601</v>
      </c>
      <c r="K18" s="17">
        <f>kisebbseg!P19</f>
        <v>0.10087138222675571</v>
      </c>
      <c r="L18" s="4">
        <f>kornyezet!P19</f>
      </c>
      <c r="M18" s="4">
        <f>kozosseg!P19</f>
        <v>0.13061860256153449</v>
      </c>
      <c r="N18" s="4">
        <f>szallas!P19</f>
      </c>
      <c r="O18" s="5">
        <f>szennyezes!P19</f>
        <v>0.045395643721733096</v>
      </c>
      <c r="P18" s="4">
        <f>turizmus!P19</f>
      </c>
      <c r="Q18" s="4">
        <f>vendeglatas!P19</f>
      </c>
      <c r="R18" s="5">
        <f>visszaeles!P19</f>
      </c>
    </row>
    <row r="19" spans="1:18" ht="15">
      <c r="A19" s="10" t="str">
        <f>botrany!D20</f>
        <v>Ősagárd</v>
      </c>
      <c r="B19" s="12">
        <f>'osszes hir'!L20</f>
        <v>-1521.8899923898803</v>
      </c>
      <c r="C19" s="4">
        <f>IF('osszes hir'!P20&lt;&gt;"",'osszes hir'!P20,'osszes hir'!Q20)</f>
        <v>0.05421570786127687</v>
      </c>
      <c r="D19" s="4">
        <f>_xlfn.COUNTIFS(G19:R19,"&gt;0")/12</f>
        <v>0.3333333333333333</v>
      </c>
      <c r="E19" s="15" t="s">
        <v>113</v>
      </c>
      <c r="F19" s="4"/>
      <c r="G19" s="5">
        <f>botrany!P20</f>
        <v>0.1843548820321832</v>
      </c>
      <c r="H19" s="4">
        <f>civil!P20</f>
      </c>
      <c r="I19" s="4">
        <f>esely!P20</f>
      </c>
      <c r="J19" s="4">
        <f>'helyi termek'!P20</f>
        <v>0.22687710950107062</v>
      </c>
      <c r="K19" s="17">
        <f>kisebbseg!P20</f>
      </c>
      <c r="L19" s="4">
        <f>kornyezet!P20</f>
      </c>
      <c r="M19" s="4">
        <f>kozosseg!P20</f>
      </c>
      <c r="N19" s="4">
        <f>szallas!P20</f>
      </c>
      <c r="O19" s="5">
        <f>szennyezes!P20</f>
        <v>0.19316109183510566</v>
      </c>
      <c r="P19" s="4">
        <f>turizmus!P20</f>
        <v>0.0905396390552406</v>
      </c>
      <c r="Q19" s="4">
        <f>vendeglatas!P20</f>
      </c>
      <c r="R19" s="5">
        <f>visszaeles!P20</f>
      </c>
    </row>
    <row r="20" spans="1:18" ht="30">
      <c r="A20" s="16" t="str">
        <f>botrany!D21</f>
        <v>Penc</v>
      </c>
      <c r="B20" s="12">
        <f>'osszes hir'!L21</f>
        <v>-1943.2373291170527</v>
      </c>
      <c r="C20" s="4">
        <f>IF('osszes hir'!P21&lt;&gt;"",'osszes hir'!P21,'osszes hir'!Q21)</f>
        <v>0.06922575735917469</v>
      </c>
      <c r="D20" s="4">
        <f>_xlfn.COUNTIFS(G20:R20,"&gt;0")/12</f>
        <v>0.08333333333333333</v>
      </c>
      <c r="E20" s="18" t="s">
        <v>111</v>
      </c>
      <c r="F20" s="4"/>
      <c r="G20" s="5">
        <f>botrany!P21</f>
      </c>
      <c r="H20" s="4">
        <f>civil!P21</f>
      </c>
      <c r="I20" s="4">
        <f>esely!P21</f>
      </c>
      <c r="J20" s="4">
        <f>'helyi termek'!P21</f>
        <v>0.03200170439174895</v>
      </c>
      <c r="K20" s="17">
        <f>kisebbseg!P21</f>
      </c>
      <c r="L20" s="4">
        <f>kornyezet!P21</f>
      </c>
      <c r="M20" s="4">
        <f>kozosseg!P21</f>
      </c>
      <c r="N20" s="4">
        <f>szallas!P21</f>
      </c>
      <c r="O20" s="5">
        <f>szennyezes!P21</f>
      </c>
      <c r="P20" s="4">
        <f>turizmus!P21</f>
      </c>
      <c r="Q20" s="4">
        <f>vendeglatas!P21</f>
      </c>
      <c r="R20" s="5">
        <f>visszaeles!P21</f>
      </c>
    </row>
    <row r="21" spans="1:18" ht="15">
      <c r="A21" t="str">
        <f>botrany!D22</f>
        <v>Pestmegye</v>
      </c>
      <c r="B21" s="12">
        <f>'osszes hir'!L22</f>
        <v>-500.75663048904676</v>
      </c>
      <c r="C21" s="4" t="str">
        <f>IF('osszes hir'!P22&lt;&gt;"",'osszes hir'!P22,'osszes hir'!Q22)</f>
        <v>semmi</v>
      </c>
      <c r="D21" s="4">
        <f>_xlfn.COUNTIFS(G21:R21,"&gt;0")/12</f>
        <v>0</v>
      </c>
      <c r="E21" s="15" t="s">
        <v>101</v>
      </c>
      <c r="F21" s="4"/>
      <c r="G21" s="5">
        <f>botrany!P22</f>
      </c>
      <c r="H21" s="4">
        <f>civil!P22</f>
      </c>
      <c r="I21" s="4">
        <f>esely!P22</f>
      </c>
      <c r="J21" s="4">
        <f>'helyi termek'!P22</f>
      </c>
      <c r="K21" s="17">
        <f>kisebbseg!P22</f>
      </c>
      <c r="L21" s="4">
        <f>kornyezet!P22</f>
      </c>
      <c r="M21" s="4">
        <f>kozosseg!P22</f>
      </c>
      <c r="N21" s="4">
        <f>szallas!P22</f>
      </c>
      <c r="O21" s="5">
        <f>szennyezes!P22</f>
      </c>
      <c r="P21" s="4">
        <f>turizmus!P22</f>
      </c>
      <c r="Q21" s="4">
        <f>vendeglatas!P22</f>
      </c>
      <c r="R21" s="5">
        <f>visszaeles!P22</f>
      </c>
    </row>
    <row r="22" spans="1:18" ht="15">
      <c r="A22" s="10" t="str">
        <f>botrany!D23</f>
        <v>Rád</v>
      </c>
      <c r="B22" s="12">
        <f>'osszes hir'!L23</f>
        <v>-3028.32982815092</v>
      </c>
      <c r="C22" s="4">
        <f>IF('osszes hir'!P23&lt;&gt;"",'osszes hir'!P23,'osszes hir'!Q23)</f>
        <v>0.10788102037046604</v>
      </c>
      <c r="D22" s="4">
        <f>_xlfn.COUNTIFS(G22:R22,"&gt;0")/12</f>
        <v>0.5</v>
      </c>
      <c r="E22" s="15" t="s">
        <v>106</v>
      </c>
      <c r="F22" s="4"/>
      <c r="G22" s="5">
        <f>botrany!P23</f>
      </c>
      <c r="H22" s="4">
        <f>civil!P23</f>
      </c>
      <c r="I22" s="4">
        <f>esely!P23</f>
        <v>0.1627769045004398</v>
      </c>
      <c r="J22" s="4">
        <f>'helyi termek'!P23</f>
        <v>0.028232301391445218</v>
      </c>
      <c r="K22" s="17">
        <f>kisebbseg!P23</f>
        <v>0.10773461297724192</v>
      </c>
      <c r="L22" s="4">
        <f>kornyezet!P23</f>
        <v>0.18468086239569823</v>
      </c>
      <c r="M22" s="4">
        <f>kozosseg!P23</f>
        <v>0.20590355928092371</v>
      </c>
      <c r="N22" s="4">
        <f>szallas!P23</f>
      </c>
      <c r="O22" s="5">
        <f>szennyezes!P23</f>
      </c>
      <c r="P22" s="4">
        <f>turizmus!P23</f>
      </c>
      <c r="Q22" s="4">
        <f>vendeglatas!P23</f>
        <v>0.15796581086270203</v>
      </c>
      <c r="R22" s="5">
        <f>visszaeles!P23</f>
      </c>
    </row>
    <row r="23" spans="1:18" ht="15">
      <c r="A23" s="10" t="str">
        <f>botrany!D24</f>
        <v>Rétság</v>
      </c>
      <c r="B23" s="12">
        <f>'osszes hir'!L24</f>
        <v>-222.8696435989334</v>
      </c>
      <c r="C23" s="4" t="str">
        <f>IF('osszes hir'!P24&lt;&gt;"",'osszes hir'!P24,'osszes hir'!Q24)</f>
        <v>instabil</v>
      </c>
      <c r="D23" s="4">
        <f>_xlfn.COUNTIFS(G23:R23,"&gt;0")/12</f>
        <v>0.25</v>
      </c>
      <c r="E23" s="15" t="s">
        <v>108</v>
      </c>
      <c r="F23" s="4"/>
      <c r="G23" s="5">
        <f>botrany!P24</f>
      </c>
      <c r="H23" s="4">
        <f>civil!P24</f>
      </c>
      <c r="I23" s="4">
        <f>esely!P24</f>
      </c>
      <c r="J23" s="4">
        <f>'helyi termek'!P24</f>
      </c>
      <c r="K23" s="17">
        <f>kisebbseg!P24</f>
      </c>
      <c r="L23" s="4">
        <f>kornyezet!P24</f>
      </c>
      <c r="M23" s="4">
        <f>kozosseg!P24</f>
      </c>
      <c r="N23" s="4">
        <f>szallas!P24</f>
        <v>0.19055164001298397</v>
      </c>
      <c r="O23" s="5">
        <f>szennyezes!P24</f>
      </c>
      <c r="P23" s="4">
        <f>turizmus!P24</f>
        <v>0.11311111612982766</v>
      </c>
      <c r="Q23" s="4">
        <f>vendeglatas!P24</f>
        <v>0.0575449201928822</v>
      </c>
      <c r="R23" s="5">
        <f>visszaeles!P24</f>
      </c>
    </row>
    <row r="24" spans="1:18" ht="15">
      <c r="A24" t="str">
        <f>botrany!D25</f>
        <v>Rétsági</v>
      </c>
      <c r="B24" s="12">
        <f>'osszes hir'!L25</f>
        <v>128.4517765902732</v>
      </c>
      <c r="C24" s="4" t="str">
        <f>IF('osszes hir'!P25&lt;&gt;"",'osszes hir'!P25,'osszes hir'!Q25)</f>
        <v>semmi</v>
      </c>
      <c r="D24" s="4">
        <f>_xlfn.COUNTIFS(G24:R24,"&gt;0")/12</f>
        <v>0</v>
      </c>
      <c r="E24" s="15" t="s">
        <v>101</v>
      </c>
      <c r="F24" s="4"/>
      <c r="G24" s="5">
        <f>botrany!P25</f>
      </c>
      <c r="H24" s="4">
        <f>civil!P25</f>
      </c>
      <c r="I24" s="4">
        <f>esely!P25</f>
      </c>
      <c r="J24" s="4">
        <f>'helyi termek'!P25</f>
      </c>
      <c r="K24" s="17">
        <f>kisebbseg!P25</f>
      </c>
      <c r="L24" s="4">
        <f>kornyezet!P25</f>
      </c>
      <c r="M24" s="4">
        <f>kozosseg!P25</f>
      </c>
      <c r="N24" s="4">
        <f>szallas!P25</f>
      </c>
      <c r="O24" s="5">
        <f>szennyezes!P25</f>
      </c>
      <c r="P24" s="4">
        <f>turizmus!P25</f>
      </c>
      <c r="Q24" s="4">
        <f>vendeglatas!P25</f>
      </c>
      <c r="R24" s="5">
        <f>visszaeles!P25</f>
      </c>
    </row>
    <row r="25" spans="1:18" ht="30">
      <c r="A25" s="10" t="str">
        <f>botrany!D26</f>
        <v>Szendehely</v>
      </c>
      <c r="B25" s="12">
        <f>'osszes hir'!L26</f>
        <v>713.6799815608779</v>
      </c>
      <c r="C25" s="4" t="str">
        <f>IF('osszes hir'!P26&lt;&gt;"",'osszes hir'!P26,'osszes hir'!Q26)</f>
        <v>semmi</v>
      </c>
      <c r="D25" s="4">
        <f>_xlfn.COUNTIFS(G25:R25,"&gt;0")/12</f>
        <v>0.25</v>
      </c>
      <c r="E25" s="15" t="s">
        <v>116</v>
      </c>
      <c r="F25" s="4"/>
      <c r="G25" s="5">
        <f>botrany!P26</f>
      </c>
      <c r="H25" s="4">
        <f>civil!P26</f>
      </c>
      <c r="I25" s="4">
        <f>esely!P26</f>
        <v>0.11316223679691503</v>
      </c>
      <c r="J25" s="4">
        <f>'helyi termek'!P26</f>
        <v>0.021838040175517968</v>
      </c>
      <c r="K25" s="17">
        <f>kisebbseg!P26</f>
      </c>
      <c r="L25" s="4">
        <f>kornyezet!P26</f>
      </c>
      <c r="M25" s="4">
        <f>kozosseg!P26</f>
        <v>0.13249647859400476</v>
      </c>
      <c r="N25" s="4">
        <f>szallas!P26</f>
      </c>
      <c r="O25" s="5">
        <f>szennyezes!P26</f>
      </c>
      <c r="P25" s="4">
        <f>turizmus!P26</f>
      </c>
      <c r="Q25" s="4">
        <f>vendeglatas!P26</f>
      </c>
      <c r="R25" s="5">
        <f>visszaeles!P26</f>
      </c>
    </row>
    <row r="26" spans="1:18" ht="15">
      <c r="A26" s="10" t="str">
        <f>botrany!D27</f>
        <v>Tereske</v>
      </c>
      <c r="B26" s="12">
        <f>'osszes hir'!L27</f>
        <v>-3510.1058680351957</v>
      </c>
      <c r="C26" s="4">
        <f>IF('osszes hir'!P27&lt;&gt;"",'osszes hir'!P27,'osszes hir'!Q27)</f>
        <v>0.12504377797025276</v>
      </c>
      <c r="D26" s="4">
        <f>_xlfn.COUNTIFS(G26:R26,"&gt;0")/12</f>
        <v>0.5833333333333334</v>
      </c>
      <c r="E26" s="15" t="s">
        <v>106</v>
      </c>
      <c r="F26" s="4"/>
      <c r="G26" s="5">
        <f>botrany!P27</f>
        <v>0.02958371046540299</v>
      </c>
      <c r="H26" s="4">
        <f>civil!P27</f>
        <v>0.1849189983180295</v>
      </c>
      <c r="I26" s="4">
        <f>esely!P27</f>
      </c>
      <c r="J26" s="4">
        <f>'helyi termek'!P27</f>
        <v>0.0398601301079696</v>
      </c>
      <c r="K26" s="17">
        <f>kisebbseg!P27</f>
      </c>
      <c r="L26" s="4">
        <f>kornyezet!P27</f>
      </c>
      <c r="M26" s="4">
        <f>kozosseg!P27</f>
        <v>0.11475492172700393</v>
      </c>
      <c r="N26" s="4">
        <f>szallas!P27</f>
      </c>
      <c r="O26" s="5">
        <f>szennyezes!P27</f>
      </c>
      <c r="P26" s="4">
        <f>turizmus!P27</f>
        <v>0.1190910757086397</v>
      </c>
      <c r="Q26" s="4">
        <f>vendeglatas!P27</f>
        <v>0.18906265059005067</v>
      </c>
      <c r="R26" s="5">
        <f>visszaeles!P27</f>
        <v>0.07480746786492594</v>
      </c>
    </row>
    <row r="27" spans="1:18" ht="15">
      <c r="A27" s="10" t="str">
        <f>botrany!D28</f>
        <v>Tolmács</v>
      </c>
      <c r="B27" s="12">
        <f>'osszes hir'!L28</f>
        <v>-955.4398271409199</v>
      </c>
      <c r="C27" s="4" t="str">
        <f>IF('osszes hir'!P28&lt;&gt;"",'osszes hir'!P28,'osszes hir'!Q28)</f>
        <v>instabil</v>
      </c>
      <c r="D27" s="4">
        <f>_xlfn.COUNTIFS(G27:R27,"&gt;0")/12</f>
        <v>0.5</v>
      </c>
      <c r="E27" s="15" t="s">
        <v>108</v>
      </c>
      <c r="F27" s="4"/>
      <c r="G27" s="5">
        <f>botrany!P28</f>
      </c>
      <c r="H27" s="4">
        <f>civil!P28</f>
      </c>
      <c r="I27" s="4">
        <f>esely!P28</f>
        <v>0.08048405119054534</v>
      </c>
      <c r="J27" s="4">
        <f>'helyi termek'!P28</f>
        <v>0.06371973724114498</v>
      </c>
      <c r="K27" s="17">
        <f>kisebbseg!P28</f>
      </c>
      <c r="L27" s="4">
        <f>kornyezet!P28</f>
        <v>0.043557941735489915</v>
      </c>
      <c r="M27" s="4">
        <f>kozosseg!P28</f>
        <v>0.09323334758771533</v>
      </c>
      <c r="N27" s="4">
        <f>szallas!P28</f>
      </c>
      <c r="O27" s="5">
        <f>szennyezes!P28</f>
      </c>
      <c r="P27" s="4">
        <f>turizmus!P28</f>
      </c>
      <c r="Q27" s="4">
        <f>vendeglatas!P28</f>
        <v>0.10923388430153771</v>
      </c>
      <c r="R27" s="5">
        <f>visszaeles!P28</f>
        <v>0.1756902221670936</v>
      </c>
    </row>
    <row r="28" spans="1:18" ht="15">
      <c r="A28" t="str">
        <f>botrany!D29</f>
        <v>Váci</v>
      </c>
      <c r="B28" s="12">
        <f>'osszes hir'!L29</f>
        <v>-647.23262184725</v>
      </c>
      <c r="C28" s="4" t="str">
        <f>IF('osszes hir'!P29&lt;&gt;"",'osszes hir'!P29,'osszes hir'!Q29)</f>
        <v>semmi</v>
      </c>
      <c r="D28" s="4">
        <f>_xlfn.COUNTIFS(G28:R28,"&gt;0")/12</f>
        <v>0</v>
      </c>
      <c r="E28" s="15" t="s">
        <v>101</v>
      </c>
      <c r="F28" s="4"/>
      <c r="G28" s="5">
        <f>botrany!P29</f>
      </c>
      <c r="H28" s="4">
        <f>civil!P29</f>
      </c>
      <c r="I28" s="4">
        <f>esely!P29</f>
      </c>
      <c r="J28" s="4">
        <f>'helyi termek'!P29</f>
      </c>
      <c r="K28" s="17">
        <f>kisebbseg!P29</f>
      </c>
      <c r="L28" s="4">
        <f>kornyezet!P29</f>
      </c>
      <c r="M28" s="4">
        <f>kozosseg!P29</f>
      </c>
      <c r="N28" s="4">
        <f>szallas!P29</f>
      </c>
      <c r="O28" s="5">
        <f>szennyezes!P29</f>
      </c>
      <c r="P28" s="4">
        <f>turizmus!P29</f>
      </c>
      <c r="Q28" s="4">
        <f>vendeglatas!P29</f>
      </c>
      <c r="R28" s="5">
        <f>visszaeles!P29</f>
      </c>
    </row>
    <row r="29" spans="1:18" ht="30">
      <c r="A29" s="7" t="str">
        <f>botrany!D30</f>
        <v>DIPO</v>
      </c>
      <c r="B29" s="14">
        <f>'osszes hir'!L30</f>
        <v>-958.362224926973</v>
      </c>
      <c r="C29" s="8">
        <f>'osszes hir'!$L$30/'osszes hir'!$M$2</f>
        <v>0.024178517052929643</v>
      </c>
      <c r="D29" s="8">
        <f>_xlfn.COUNTIFS(G29:R29,"&gt;0")/12</f>
        <v>0.8333333333333334</v>
      </c>
      <c r="E29" s="19" t="s">
        <v>117</v>
      </c>
      <c r="F29" s="8"/>
      <c r="G29" s="9">
        <f>botrany!$L$30/botrany!$M$2</f>
        <v>0.034281406448200415</v>
      </c>
      <c r="H29" s="8">
        <f>civil!$L$30/civil!$M$2</f>
        <v>0.07942404050079822</v>
      </c>
      <c r="I29" s="8"/>
      <c r="J29" s="8"/>
      <c r="K29" s="8">
        <f>kisebbseg!$L$30/kisebbseg!$M$2</f>
        <v>0.0954732918620322</v>
      </c>
      <c r="L29" s="8">
        <f>kornyezet!$L$30/kornyezet!$M$2</f>
        <v>0.11390149527186949</v>
      </c>
      <c r="M29" s="8">
        <f>kozosseg!$L$30/kozosseg!$M$2</f>
        <v>0.1197881987619429</v>
      </c>
      <c r="N29" s="8">
        <f>szallas!$L$30/szallas!$M$2</f>
        <v>0.03658780984282114</v>
      </c>
      <c r="O29" s="8">
        <f>szennyezes!$L$30/szennyezes!$M$2</f>
        <v>0.07324770032869263</v>
      </c>
      <c r="P29" s="8">
        <f>turizmus!$L$30/turizmus!$M$2</f>
        <v>0.01847432774042907</v>
      </c>
      <c r="Q29" s="8">
        <f>vendeglatas!$L$30/vendeglatas!$M$2</f>
        <v>0.057163107902670936</v>
      </c>
      <c r="R29" s="8">
        <f>vendeglatas!$L$30/vendeglatas!$M$2</f>
        <v>0.057163107902670936</v>
      </c>
    </row>
    <row r="31" ht="15">
      <c r="A31" t="s">
        <v>65</v>
      </c>
    </row>
    <row r="32" spans="1:2" ht="15">
      <c r="A32" s="11" t="s">
        <v>66</v>
      </c>
      <c r="B32" s="11"/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107</v>
      </c>
    </row>
    <row r="38" ht="15">
      <c r="A38" t="s">
        <v>109</v>
      </c>
    </row>
    <row r="39" ht="15">
      <c r="A39" t="s">
        <v>110</v>
      </c>
    </row>
    <row r="41" spans="1:5" ht="270">
      <c r="A41" s="13"/>
      <c r="E41" s="13" t="s">
        <v>118</v>
      </c>
    </row>
  </sheetData>
  <sheetProtection/>
  <hyperlinks>
    <hyperlink ref="A32" r:id="rId1" display="http://miau.gau.hu/miau/135/dipo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84</v>
      </c>
    </row>
    <row r="2" spans="2:16" ht="15">
      <c r="B2" t="s">
        <v>85</v>
      </c>
      <c r="G2" t="s">
        <v>86</v>
      </c>
      <c r="L2" t="s">
        <v>40</v>
      </c>
      <c r="M2" s="2">
        <f>SUM(M4:M30)</f>
        <v>-6832659.318731242</v>
      </c>
      <c r="N2" s="2">
        <f>SUM(N4:N30)</f>
        <v>-2737440.453884734</v>
      </c>
      <c r="O2" s="2">
        <f>SUM(O4:O30)</f>
        <v>-1987168.9880268155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0.0547893362394852</v>
      </c>
      <c r="C4" t="s">
        <v>9</v>
      </c>
      <c r="D4" t="s">
        <v>8</v>
      </c>
      <c r="E4" s="2">
        <v>-86558.76613061398</v>
      </c>
      <c r="G4" s="1">
        <v>0</v>
      </c>
      <c r="H4" t="s">
        <v>36</v>
      </c>
      <c r="I4" t="s">
        <v>8</v>
      </c>
      <c r="J4" s="2">
        <v>155020.14339131003</v>
      </c>
      <c r="L4" s="2">
        <f aca="true" t="shared" si="0" ref="L4:L30">J4+E4</f>
        <v>68461.37726069606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szállásokról szóló hírek növelésére")</f>
      </c>
    </row>
    <row r="5" spans="1:18" ht="15">
      <c r="A5" t="s">
        <v>44</v>
      </c>
      <c r="B5" s="1">
        <v>0.07818063837395914</v>
      </c>
      <c r="C5" t="s">
        <v>9</v>
      </c>
      <c r="D5" t="s">
        <v>10</v>
      </c>
      <c r="E5" s="2">
        <v>-123513.44362658443</v>
      </c>
      <c r="G5" s="1">
        <v>0.004224252572591771</v>
      </c>
      <c r="H5" t="s">
        <v>9</v>
      </c>
      <c r="I5" t="s">
        <v>10</v>
      </c>
      <c r="J5" s="2">
        <v>-24203.027799451404</v>
      </c>
      <c r="L5" s="2">
        <f t="shared" si="0"/>
        <v>-147716.47142603583</v>
      </c>
      <c r="M5" s="2">
        <f aca="true" t="shared" si="1" ref="M5:M30">IF(L5&lt;0,L5,"")</f>
        <v>-147716.47142603583</v>
      </c>
      <c r="N5" s="2">
        <f aca="true" t="shared" si="2" ref="N5:N30">IF(E5*J5&gt;0,M5,"")</f>
        <v>-147716.47142603583</v>
      </c>
      <c r="O5" s="2">
        <f aca="true" t="shared" si="3" ref="O5:O30">IF(A5="igen",N5,"")</f>
        <v>-147716.47142603583</v>
      </c>
      <c r="P5" s="1">
        <f>IF(O5="","",O5/$O$2)</f>
        <v>0.07433513320510943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szállásokról szóló hírek növelésére")</f>
        <v>a szállásokról szóló hírek növelésére</v>
      </c>
    </row>
    <row r="6" spans="1:18" ht="15">
      <c r="A6" t="s">
        <v>44</v>
      </c>
      <c r="B6" s="1">
        <v>0.001873199421800002</v>
      </c>
      <c r="C6" t="s">
        <v>36</v>
      </c>
      <c r="D6" t="s">
        <v>11</v>
      </c>
      <c r="E6" s="2">
        <v>-2959.36840626911</v>
      </c>
      <c r="G6" s="1">
        <v>0.045153349803462424</v>
      </c>
      <c r="H6" t="s">
        <v>9</v>
      </c>
      <c r="I6" t="s">
        <v>11</v>
      </c>
      <c r="J6" s="2">
        <v>-258707.96353946294</v>
      </c>
      <c r="L6" s="2">
        <f t="shared" si="0"/>
        <v>-261667.33194573206</v>
      </c>
      <c r="M6" s="2">
        <f t="shared" si="1"/>
        <v>-261667.33194573206</v>
      </c>
      <c r="N6" s="2">
        <f t="shared" si="2"/>
        <v>-261667.33194573206</v>
      </c>
      <c r="O6" s="2">
        <f t="shared" si="3"/>
        <v>-261667.33194573206</v>
      </c>
      <c r="P6" s="1">
        <f aca="true" t="shared" si="6" ref="P6:P30">IF(O6="","",O6/$O$2)</f>
        <v>0.13167844985622382</v>
      </c>
      <c r="Q6" t="str">
        <f t="shared" si="4"/>
        <v>támogatás</v>
      </c>
      <c r="R6" t="str">
        <f t="shared" si="5"/>
        <v>a szállásokról szóló hírek növelésére</v>
      </c>
    </row>
    <row r="7" spans="1:18" ht="15">
      <c r="A7" t="s">
        <v>44</v>
      </c>
      <c r="B7" s="1">
        <v>0.054990894635959506</v>
      </c>
      <c r="C7" t="s">
        <v>36</v>
      </c>
      <c r="D7" t="s">
        <v>12</v>
      </c>
      <c r="E7" s="2">
        <v>-86877.19754992926</v>
      </c>
      <c r="G7" s="1">
        <v>0.021019897033126567</v>
      </c>
      <c r="H7" t="s">
        <v>9</v>
      </c>
      <c r="I7" t="s">
        <v>12</v>
      </c>
      <c r="J7" s="2">
        <v>-120434.35933146157</v>
      </c>
      <c r="L7" s="2">
        <f t="shared" si="0"/>
        <v>-207311.55688139083</v>
      </c>
      <c r="M7" s="2">
        <f t="shared" si="1"/>
        <v>-207311.55688139083</v>
      </c>
      <c r="N7" s="2">
        <f t="shared" si="2"/>
        <v>-207311.55688139083</v>
      </c>
      <c r="O7" s="2">
        <f t="shared" si="3"/>
        <v>-207311.55688139083</v>
      </c>
      <c r="P7" s="1">
        <f t="shared" si="6"/>
        <v>0.1043250765941368</v>
      </c>
      <c r="Q7" t="str">
        <f t="shared" si="4"/>
        <v>támogatás</v>
      </c>
      <c r="R7" t="str">
        <f t="shared" si="5"/>
        <v>a szállásokról szóló hírek növelésére</v>
      </c>
    </row>
    <row r="8" spans="1:18" ht="15">
      <c r="A8" t="s">
        <v>45</v>
      </c>
      <c r="B8" s="1">
        <v>0.0687300310619485</v>
      </c>
      <c r="C8" t="s">
        <v>9</v>
      </c>
      <c r="D8" t="s">
        <v>13</v>
      </c>
      <c r="E8" s="2">
        <v>-108582.9304234866</v>
      </c>
      <c r="G8" s="1">
        <v>0.019040443862349817</v>
      </c>
      <c r="H8" t="s">
        <v>9</v>
      </c>
      <c r="I8" t="s">
        <v>13</v>
      </c>
      <c r="J8" s="2">
        <v>-109093.00147069624</v>
      </c>
      <c r="L8" s="2">
        <f t="shared" si="0"/>
        <v>-217675.93189418284</v>
      </c>
      <c r="M8" s="2">
        <f t="shared" si="1"/>
        <v>-217675.93189418284</v>
      </c>
      <c r="N8" s="2">
        <f t="shared" si="2"/>
        <v>-217675.93189418284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6324.427094971485</v>
      </c>
      <c r="G9" s="1">
        <v>0.11462352774783692</v>
      </c>
      <c r="H9" t="s">
        <v>9</v>
      </c>
      <c r="I9" t="s">
        <v>14</v>
      </c>
      <c r="J9" s="2">
        <v>-656740.1879689135</v>
      </c>
      <c r="L9" s="2">
        <f t="shared" si="0"/>
        <v>-650415.7608739419</v>
      </c>
      <c r="M9" s="2">
        <f t="shared" si="1"/>
        <v>-650415.7608739419</v>
      </c>
      <c r="N9" s="2">
        <f t="shared" si="2"/>
      </c>
      <c r="O9" s="2">
        <f t="shared" si="3"/>
      </c>
      <c r="P9" s="1">
        <f t="shared" si="6"/>
      </c>
      <c r="Q9" t="str">
        <f t="shared" si="4"/>
        <v>instabil</v>
      </c>
      <c r="R9">
        <f t="shared" si="5"/>
      </c>
    </row>
    <row r="10" spans="1:18" ht="15">
      <c r="A10" t="s">
        <v>45</v>
      </c>
      <c r="B10" s="1">
        <v>0.052445929615813576</v>
      </c>
      <c r="C10" t="s">
        <v>36</v>
      </c>
      <c r="D10" t="s">
        <v>15</v>
      </c>
      <c r="E10" s="2">
        <v>-82856.54230733757</v>
      </c>
      <c r="G10" s="1">
        <v>0</v>
      </c>
      <c r="H10" t="s">
        <v>7</v>
      </c>
      <c r="I10" t="s">
        <v>15</v>
      </c>
      <c r="J10" s="2">
        <v>77135.16779019992</v>
      </c>
      <c r="L10" s="2">
        <f t="shared" si="0"/>
        <v>-5721.37451713765</v>
      </c>
      <c r="M10" s="2">
        <f t="shared" si="1"/>
        <v>-5721.37451713765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37976.1466294298</v>
      </c>
      <c r="G11" s="1">
        <v>0.14588263538243468</v>
      </c>
      <c r="H11" t="s">
        <v>9</v>
      </c>
      <c r="I11" t="s">
        <v>16</v>
      </c>
      <c r="J11" s="2">
        <v>-835840.5230139901</v>
      </c>
      <c r="L11" s="2">
        <f t="shared" si="0"/>
        <v>-797864.3763845604</v>
      </c>
      <c r="M11" s="2">
        <f t="shared" si="1"/>
        <v>-797864.3763845604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0.04781030124746252</v>
      </c>
      <c r="C12" t="s">
        <v>9</v>
      </c>
      <c r="D12" t="s">
        <v>17</v>
      </c>
      <c r="E12" s="2">
        <v>-75532.95893610182</v>
      </c>
      <c r="G12" s="1">
        <v>0.0030307731630621576</v>
      </c>
      <c r="H12" t="s">
        <v>9</v>
      </c>
      <c r="I12" t="s">
        <v>17</v>
      </c>
      <c r="J12" s="2">
        <v>-17364.938733864274</v>
      </c>
      <c r="L12" s="2">
        <f t="shared" si="0"/>
        <v>-92897.89766996609</v>
      </c>
      <c r="M12" s="2">
        <f t="shared" si="1"/>
        <v>-92897.89766996609</v>
      </c>
      <c r="N12" s="2">
        <f t="shared" si="2"/>
        <v>-92897.89766996609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</v>
      </c>
      <c r="C13" t="s">
        <v>7</v>
      </c>
      <c r="D13" t="s">
        <v>18</v>
      </c>
      <c r="E13" s="2">
        <v>21530.31596783539</v>
      </c>
      <c r="G13" s="1">
        <v>0.07879271645056883</v>
      </c>
      <c r="H13" t="s">
        <v>9</v>
      </c>
      <c r="I13" t="s">
        <v>18</v>
      </c>
      <c r="J13" s="2">
        <v>-451446.0899001984</v>
      </c>
      <c r="L13" s="2">
        <f t="shared" si="0"/>
        <v>-429915.773932363</v>
      </c>
      <c r="M13" s="2">
        <f t="shared" si="1"/>
        <v>-429915.773932363</v>
      </c>
      <c r="N13" s="2">
        <f t="shared" si="2"/>
      </c>
      <c r="O13" s="2">
        <f t="shared" si="3"/>
      </c>
      <c r="P13" s="1">
        <f t="shared" si="6"/>
      </c>
      <c r="Q13" t="str">
        <f t="shared" si="4"/>
        <v>instabil</v>
      </c>
      <c r="R13">
        <f t="shared" si="5"/>
      </c>
    </row>
    <row r="14" spans="1:18" ht="15">
      <c r="A14" t="s">
        <v>44</v>
      </c>
      <c r="B14" s="1">
        <v>0.0036412350528457946</v>
      </c>
      <c r="C14" t="s">
        <v>36</v>
      </c>
      <c r="D14" t="s">
        <v>19</v>
      </c>
      <c r="E14" s="2">
        <v>-5752.594117735098</v>
      </c>
      <c r="G14" s="1">
        <v>0.07657873236186881</v>
      </c>
      <c r="H14" t="s">
        <v>9</v>
      </c>
      <c r="I14" t="s">
        <v>19</v>
      </c>
      <c r="J14" s="2">
        <v>-438760.9775577153</v>
      </c>
      <c r="L14" s="2">
        <f t="shared" si="0"/>
        <v>-444513.5716754504</v>
      </c>
      <c r="M14" s="2">
        <f t="shared" si="1"/>
        <v>-444513.5716754504</v>
      </c>
      <c r="N14" s="2">
        <f t="shared" si="2"/>
        <v>-444513.5716754504</v>
      </c>
      <c r="O14" s="2">
        <f t="shared" si="3"/>
        <v>-444513.5716754504</v>
      </c>
      <c r="P14" s="1">
        <f t="shared" si="6"/>
        <v>0.22369188244872712</v>
      </c>
      <c r="Q14" t="str">
        <f t="shared" si="4"/>
        <v>támogatás</v>
      </c>
      <c r="R14" t="str">
        <f t="shared" si="5"/>
        <v>a szállásokról szóló hírek növelésére</v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49866.52322674185</v>
      </c>
      <c r="G15" s="1">
        <v>0.026532283253315702</v>
      </c>
      <c r="H15" t="s">
        <v>9</v>
      </c>
      <c r="I15" t="s">
        <v>20</v>
      </c>
      <c r="J15" s="2">
        <v>-152017.80152291496</v>
      </c>
      <c r="L15" s="2">
        <f t="shared" si="0"/>
        <v>-102151.27829617311</v>
      </c>
      <c r="M15" s="2">
        <f t="shared" si="1"/>
        <v>-102151.27829617311</v>
      </c>
      <c r="N15" s="2">
        <f t="shared" si="2"/>
      </c>
      <c r="O15" s="2">
        <f t="shared" si="3"/>
      </c>
      <c r="P15" s="1">
        <f t="shared" si="6"/>
      </c>
      <c r="Q15" t="str">
        <f t="shared" si="4"/>
        <v>instabil</v>
      </c>
      <c r="R15">
        <f t="shared" si="5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16768.548067433185</v>
      </c>
      <c r="G16" s="1">
        <v>0.045408411495812505</v>
      </c>
      <c r="H16" t="s">
        <v>9</v>
      </c>
      <c r="I16" t="s">
        <v>21</v>
      </c>
      <c r="J16" s="2">
        <v>-260169.34993254422</v>
      </c>
      <c r="L16" s="2">
        <f t="shared" si="0"/>
        <v>-243400.80186511105</v>
      </c>
      <c r="M16" s="2">
        <f t="shared" si="1"/>
        <v>-243400.80186511105</v>
      </c>
      <c r="N16" s="2">
        <f t="shared" si="2"/>
      </c>
      <c r="O16" s="2">
        <f t="shared" si="3"/>
      </c>
      <c r="P16" s="1">
        <f t="shared" si="6"/>
      </c>
      <c r="Q16" t="str">
        <f t="shared" si="4"/>
        <v>instabil</v>
      </c>
      <c r="R16">
        <f t="shared" si="5"/>
      </c>
    </row>
    <row r="17" spans="1:18" ht="15">
      <c r="A17" t="s">
        <v>45</v>
      </c>
      <c r="B17" s="1">
        <v>0.03505606234963091</v>
      </c>
      <c r="C17" t="s">
        <v>36</v>
      </c>
      <c r="D17" t="s">
        <v>22</v>
      </c>
      <c r="E17" s="2">
        <v>-55383.21342529985</v>
      </c>
      <c r="G17" s="1">
        <v>0</v>
      </c>
      <c r="H17" t="s">
        <v>7</v>
      </c>
      <c r="I17" t="s">
        <v>22</v>
      </c>
      <c r="J17" s="2">
        <v>178060.15442512467</v>
      </c>
      <c r="L17" s="2">
        <f t="shared" si="0"/>
        <v>122676.94099982482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0.12155262295673518</v>
      </c>
      <c r="C18" t="s">
        <v>36</v>
      </c>
      <c r="D18" t="s">
        <v>23</v>
      </c>
      <c r="E18" s="2">
        <v>-192034.54148605323</v>
      </c>
      <c r="G18" s="1">
        <v>0.06200622570646922</v>
      </c>
      <c r="H18" t="s">
        <v>9</v>
      </c>
      <c r="I18" t="s">
        <v>23</v>
      </c>
      <c r="J18" s="2">
        <v>-355267.2049607018</v>
      </c>
      <c r="L18" s="2">
        <f t="shared" si="0"/>
        <v>-547301.746446755</v>
      </c>
      <c r="M18" s="2">
        <f t="shared" si="1"/>
        <v>-547301.746446755</v>
      </c>
      <c r="N18" s="2">
        <f t="shared" si="2"/>
        <v>-547301.746446755</v>
      </c>
      <c r="O18" s="2">
        <f t="shared" si="3"/>
        <v>-547301.746446755</v>
      </c>
      <c r="P18" s="1">
        <f t="shared" si="6"/>
        <v>0.27541781788281894</v>
      </c>
      <c r="Q18" t="str">
        <f t="shared" si="4"/>
        <v>támogatás</v>
      </c>
      <c r="R18" t="str">
        <f t="shared" si="5"/>
        <v>a szállásokról szóló hírek növelésére</v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1319787.1496952232</v>
      </c>
      <c r="G19" s="1">
        <v>0</v>
      </c>
      <c r="H19" t="s">
        <v>7</v>
      </c>
      <c r="I19" t="s">
        <v>24</v>
      </c>
      <c r="J19" s="2">
        <v>5208885.492390427</v>
      </c>
      <c r="L19" s="2">
        <f t="shared" si="0"/>
        <v>6528672.64208565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12495.049394999987</v>
      </c>
      <c r="G20" s="1">
        <v>0.06167221901330788</v>
      </c>
      <c r="H20" t="s">
        <v>9</v>
      </c>
      <c r="I20" t="s">
        <v>25</v>
      </c>
      <c r="J20" s="2">
        <v>-353353.4999582505</v>
      </c>
      <c r="L20" s="2">
        <f t="shared" si="0"/>
        <v>-340858.4505632505</v>
      </c>
      <c r="M20" s="2">
        <f t="shared" si="1"/>
        <v>-340858.4505632505</v>
      </c>
      <c r="N20" s="2">
        <f t="shared" si="2"/>
      </c>
      <c r="O20" s="2">
        <f t="shared" si="3"/>
      </c>
      <c r="P20" s="1">
        <f t="shared" si="6"/>
      </c>
      <c r="Q20" t="str">
        <f t="shared" si="4"/>
        <v>instabil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11250.009581012804</v>
      </c>
      <c r="G21" s="1">
        <v>0.0733003804501047</v>
      </c>
      <c r="H21" t="s">
        <v>9</v>
      </c>
      <c r="I21" t="s">
        <v>26</v>
      </c>
      <c r="J21" s="2">
        <v>-419977.5262622998</v>
      </c>
      <c r="L21" s="2">
        <f t="shared" si="0"/>
        <v>-408727.516681287</v>
      </c>
      <c r="M21" s="2">
        <f t="shared" si="1"/>
        <v>-408727.516681287</v>
      </c>
      <c r="N21" s="2">
        <f t="shared" si="2"/>
      </c>
      <c r="O21" s="2">
        <f t="shared" si="3"/>
      </c>
      <c r="P21" s="1">
        <f t="shared" si="6"/>
      </c>
      <c r="Q21" t="str">
        <f t="shared" si="4"/>
        <v>instabil</v>
      </c>
      <c r="R21">
        <f t="shared" si="5"/>
      </c>
    </row>
    <row r="22" spans="1:18" ht="15">
      <c r="A22" t="s">
        <v>45</v>
      </c>
      <c r="B22" s="1">
        <v>0.02486685046946944</v>
      </c>
      <c r="C22" t="s">
        <v>36</v>
      </c>
      <c r="D22" t="s">
        <v>27</v>
      </c>
      <c r="E22" s="2">
        <v>-39285.818042828294</v>
      </c>
      <c r="G22" s="1">
        <v>0</v>
      </c>
      <c r="H22" t="s">
        <v>7</v>
      </c>
      <c r="I22" t="s">
        <v>27</v>
      </c>
      <c r="J22" s="2">
        <v>53926.29083355308</v>
      </c>
      <c r="L22" s="2">
        <f t="shared" si="0"/>
        <v>14640.472790724787</v>
      </c>
      <c r="M22" s="2">
        <f t="shared" si="1"/>
      </c>
      <c r="N22" s="2">
        <f t="shared" si="2"/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</v>
      </c>
      <c r="C23" t="s">
        <v>7</v>
      </c>
      <c r="D23" t="s">
        <v>28</v>
      </c>
      <c r="E23" s="2">
        <v>11693.75536984852</v>
      </c>
      <c r="G23" s="1">
        <v>0.08067260694428403</v>
      </c>
      <c r="H23" t="s">
        <v>9</v>
      </c>
      <c r="I23" t="s">
        <v>28</v>
      </c>
      <c r="J23" s="2">
        <v>-462216.99933268</v>
      </c>
      <c r="L23" s="2">
        <f t="shared" si="0"/>
        <v>-450523.2439628315</v>
      </c>
      <c r="M23" s="2">
        <f t="shared" si="1"/>
        <v>-450523.2439628315</v>
      </c>
      <c r="N23" s="2">
        <f t="shared" si="2"/>
      </c>
      <c r="O23" s="2">
        <f t="shared" si="3"/>
      </c>
      <c r="P23" s="1">
        <f t="shared" si="6"/>
      </c>
      <c r="Q23" t="str">
        <f t="shared" si="4"/>
        <v>instabil</v>
      </c>
      <c r="R23">
        <f t="shared" si="5"/>
      </c>
    </row>
    <row r="24" spans="1:18" ht="15">
      <c r="A24" t="s">
        <v>44</v>
      </c>
      <c r="B24" s="1">
        <v>0.09713853028242213</v>
      </c>
      <c r="C24" t="s">
        <v>9</v>
      </c>
      <c r="D24" t="s">
        <v>29</v>
      </c>
      <c r="E24" s="2">
        <v>-153464.0114681328</v>
      </c>
      <c r="G24" s="1">
        <v>0.03930407390828367</v>
      </c>
      <c r="H24" t="s">
        <v>9</v>
      </c>
      <c r="I24" t="s">
        <v>29</v>
      </c>
      <c r="J24" s="2">
        <v>-225194.29818331863</v>
      </c>
      <c r="L24" s="2">
        <f t="shared" si="0"/>
        <v>-378658.3096514514</v>
      </c>
      <c r="M24" s="2">
        <f t="shared" si="1"/>
        <v>-378658.3096514514</v>
      </c>
      <c r="N24" s="2">
        <f t="shared" si="2"/>
        <v>-378658.3096514514</v>
      </c>
      <c r="O24" s="2">
        <f t="shared" si="3"/>
        <v>-378658.3096514514</v>
      </c>
      <c r="P24" s="1">
        <f t="shared" si="6"/>
        <v>0.19055164001298397</v>
      </c>
      <c r="Q24" t="str">
        <f t="shared" si="4"/>
        <v>támogatás</v>
      </c>
      <c r="R24" t="str">
        <f t="shared" si="5"/>
        <v>a szállásokról szóló hírek növelésére</v>
      </c>
    </row>
    <row r="25" spans="1:18" ht="15">
      <c r="A25" t="s">
        <v>45</v>
      </c>
      <c r="B25" s="1">
        <v>0.10220858762755328</v>
      </c>
      <c r="C25" t="s">
        <v>9</v>
      </c>
      <c r="D25" t="s">
        <v>30</v>
      </c>
      <c r="E25" s="2">
        <v>-161473.92613634036</v>
      </c>
      <c r="G25" s="1">
        <v>0.004927387879290534</v>
      </c>
      <c r="H25" t="s">
        <v>9</v>
      </c>
      <c r="I25" t="s">
        <v>30</v>
      </c>
      <c r="J25" s="2">
        <v>-28231.670282910818</v>
      </c>
      <c r="L25" s="2">
        <f t="shared" si="0"/>
        <v>-189705.59641925117</v>
      </c>
      <c r="M25" s="2">
        <f t="shared" si="1"/>
        <v>-189705.59641925117</v>
      </c>
      <c r="N25" s="2">
        <f t="shared" si="2"/>
        <v>-189705.59641925117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53077.44353470788</v>
      </c>
      <c r="G26" s="1">
        <v>0</v>
      </c>
      <c r="H26" t="s">
        <v>36</v>
      </c>
      <c r="I26" t="s">
        <v>31</v>
      </c>
      <c r="J26" s="2">
        <v>45130.44205964077</v>
      </c>
      <c r="L26" s="2">
        <f t="shared" si="0"/>
        <v>98207.88559434866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</v>
      </c>
      <c r="C27" t="s">
        <v>7</v>
      </c>
      <c r="D27" t="s">
        <v>32</v>
      </c>
      <c r="E27" s="2">
        <v>2048.514965069</v>
      </c>
      <c r="G27" s="1">
        <v>0.06343536618869626</v>
      </c>
      <c r="H27" t="s">
        <v>9</v>
      </c>
      <c r="I27" t="s">
        <v>32</v>
      </c>
      <c r="J27" s="2">
        <v>-363455.5237759852</v>
      </c>
      <c r="L27" s="2">
        <f t="shared" si="0"/>
        <v>-361407.00881091616</v>
      </c>
      <c r="M27" s="2">
        <f t="shared" si="1"/>
        <v>-361407.00881091616</v>
      </c>
      <c r="N27" s="2">
        <f t="shared" si="2"/>
      </c>
      <c r="O27" s="2">
        <f t="shared" si="3"/>
      </c>
      <c r="P27" s="1">
        <f t="shared" si="6"/>
      </c>
      <c r="Q27" t="str">
        <f t="shared" si="4"/>
        <v>instabil</v>
      </c>
      <c r="R27">
        <f t="shared" si="5"/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37029.07341091882</v>
      </c>
      <c r="G28" s="1">
        <v>0.01923624947715048</v>
      </c>
      <c r="H28" t="s">
        <v>9</v>
      </c>
      <c r="I28" t="s">
        <v>33</v>
      </c>
      <c r="J28" s="2">
        <v>-110214.87774510693</v>
      </c>
      <c r="L28" s="2">
        <f t="shared" si="0"/>
        <v>-73185.80433418811</v>
      </c>
      <c r="M28" s="2">
        <f t="shared" si="1"/>
        <v>-73185.80433418811</v>
      </c>
      <c r="N28" s="2">
        <f t="shared" si="2"/>
      </c>
      <c r="O28" s="2">
        <f t="shared" si="3"/>
      </c>
      <c r="P28" s="1">
        <f t="shared" si="6"/>
      </c>
      <c r="Q28" t="str">
        <f t="shared" si="4"/>
        <v>instabil</v>
      </c>
      <c r="R28">
        <f t="shared" si="5"/>
      </c>
    </row>
    <row r="29" spans="1:18" ht="15">
      <c r="A29" t="s">
        <v>45</v>
      </c>
      <c r="B29" s="1">
        <v>0.15345199232147966</v>
      </c>
      <c r="C29" t="s">
        <v>9</v>
      </c>
      <c r="D29" t="s">
        <v>34</v>
      </c>
      <c r="E29" s="2">
        <v>-242430.66310519213</v>
      </c>
      <c r="G29" s="1">
        <v>0</v>
      </c>
      <c r="H29" t="s">
        <v>7</v>
      </c>
      <c r="I29" t="s">
        <v>34</v>
      </c>
      <c r="J29" s="2">
        <v>11383.188480443885</v>
      </c>
      <c r="L29" s="2">
        <f t="shared" si="0"/>
        <v>-231047.47462474825</v>
      </c>
      <c r="M29" s="2">
        <f t="shared" si="1"/>
        <v>-231047.47462474825</v>
      </c>
      <c r="N29" s="2">
        <f t="shared" si="2"/>
      </c>
      <c r="O29" s="2">
        <f t="shared" si="3"/>
      </c>
      <c r="P29" s="1">
        <f t="shared" si="6"/>
      </c>
      <c r="Q29" t="str">
        <f t="shared" si="4"/>
        <v>instabil</v>
      </c>
      <c r="R29">
        <f t="shared" si="5"/>
      </c>
    </row>
    <row r="30" spans="1:18" ht="15">
      <c r="A30" t="s">
        <v>45</v>
      </c>
      <c r="B30" s="1">
        <v>0.10326378834343516</v>
      </c>
      <c r="C30" t="s">
        <v>9</v>
      </c>
      <c r="D30" t="s">
        <v>35</v>
      </c>
      <c r="E30" s="2">
        <v>-163140.98177628536</v>
      </c>
      <c r="G30" s="1">
        <v>0.01515846730598288</v>
      </c>
      <c r="H30" t="s">
        <v>9</v>
      </c>
      <c r="I30" t="s">
        <v>35</v>
      </c>
      <c r="J30" s="2">
        <v>-86851.05809823316</v>
      </c>
      <c r="L30" s="2">
        <f t="shared" si="0"/>
        <v>-249992.03987451852</v>
      </c>
      <c r="M30" s="2">
        <f t="shared" si="1"/>
        <v>-249992.03987451852</v>
      </c>
      <c r="N30" s="2">
        <f t="shared" si="2"/>
        <v>-249992.03987451852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s="6" t="s">
        <v>87</v>
      </c>
    </row>
    <row r="2" spans="2:16" ht="15">
      <c r="B2" t="s">
        <v>88</v>
      </c>
      <c r="G2" t="s">
        <v>89</v>
      </c>
      <c r="L2" t="s">
        <v>40</v>
      </c>
      <c r="M2" s="2">
        <f>SUM(M4:M30)</f>
        <v>-17583.79513518294</v>
      </c>
      <c r="N2" s="2">
        <f>SUM(N4:N30)</f>
        <v>-17573.960444370114</v>
      </c>
      <c r="O2" s="2">
        <f>SUM(O4:O30)</f>
        <v>-13313.380025393268</v>
      </c>
      <c r="P2" s="1">
        <f>SUM(P4:P30)</f>
        <v>0.9999999999999998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788.092275116016</v>
      </c>
      <c r="G4" s="1">
        <v>0</v>
      </c>
      <c r="H4" t="s">
        <v>7</v>
      </c>
      <c r="I4" t="s">
        <v>8</v>
      </c>
      <c r="J4" s="2">
        <v>2445.98053154834</v>
      </c>
      <c r="L4" s="2">
        <f aca="true" t="shared" si="0" ref="L4:L30">J4+E4</f>
        <v>3234.072806664356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lappangó/potenciális környezetszennyezési problémák feltárására, s okszerű kezeléséről szóló hírek növelésére")</f>
      </c>
    </row>
    <row r="5" spans="1:18" ht="15">
      <c r="A5" t="s">
        <v>44</v>
      </c>
      <c r="B5" s="1">
        <v>0.1449897063278363</v>
      </c>
      <c r="C5" t="s">
        <v>9</v>
      </c>
      <c r="D5" t="s">
        <v>10</v>
      </c>
      <c r="E5" s="2">
        <v>-1052.1813865831812</v>
      </c>
      <c r="G5" s="1">
        <v>0.10816392953965956</v>
      </c>
      <c r="H5" t="s">
        <v>9</v>
      </c>
      <c r="I5" t="s">
        <v>10</v>
      </c>
      <c r="J5" s="2">
        <v>-1185.498033224038</v>
      </c>
      <c r="L5" s="2">
        <f t="shared" si="0"/>
        <v>-2237.6794198072193</v>
      </c>
      <c r="M5" s="2">
        <f aca="true" t="shared" si="1" ref="M5:M30">IF(L5&lt;0,L5,"")</f>
        <v>-2237.6794198072193</v>
      </c>
      <c r="N5" s="2">
        <f aca="true" t="shared" si="2" ref="N5:N30">IF(E5*J5&gt;0,M5,"")</f>
        <v>-2237.6794198072193</v>
      </c>
      <c r="O5" s="2">
        <f aca="true" t="shared" si="3" ref="O5:O30">IF(A5="igen",N5,"")</f>
        <v>-2237.6794198072193</v>
      </c>
      <c r="P5" s="1">
        <f>IF(O5="","",O5/$O$2)</f>
        <v>0.16807748412042492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lappangó/potenciális környezetszennyezési problémák feltárására, s okszerű kezeléséről szóló hírek növelésére")</f>
        <v>a lappangó/potenciális környezetszennyezési problémák feltárására, s okszerű kezeléséről szóló hírek növelésére</v>
      </c>
    </row>
    <row r="6" spans="1:18" ht="15">
      <c r="A6" t="s">
        <v>44</v>
      </c>
      <c r="B6" s="1">
        <v>0.030185860231799796</v>
      </c>
      <c r="C6" t="s">
        <v>9</v>
      </c>
      <c r="D6" t="s">
        <v>11</v>
      </c>
      <c r="E6" s="2">
        <v>-219.05693223549542</v>
      </c>
      <c r="G6" s="1">
        <v>0.030165131500331437</v>
      </c>
      <c r="H6" t="s">
        <v>9</v>
      </c>
      <c r="I6" t="s">
        <v>11</v>
      </c>
      <c r="J6" s="2">
        <v>-330.61579971976994</v>
      </c>
      <c r="L6" s="2">
        <f t="shared" si="0"/>
        <v>-549.6727319552654</v>
      </c>
      <c r="M6" s="2">
        <f t="shared" si="1"/>
        <v>-549.6727319552654</v>
      </c>
      <c r="N6" s="2">
        <f t="shared" si="2"/>
        <v>-549.6727319552654</v>
      </c>
      <c r="O6" s="2">
        <f t="shared" si="3"/>
        <v>-549.6727319552654</v>
      </c>
      <c r="P6" s="1">
        <f aca="true" t="shared" si="6" ref="P6:P30">IF(O6="","",O6/$O$2)</f>
        <v>0.04128724117443109</v>
      </c>
      <c r="Q6" t="str">
        <f t="shared" si="4"/>
        <v>támogatás</v>
      </c>
      <c r="R6" t="str">
        <f t="shared" si="5"/>
        <v>a lappangó/potenciális környezetszennyezési problémák feltárására, s okszerű kezeléséről szóló hírek növelésére</v>
      </c>
    </row>
    <row r="7" spans="1:18" ht="15">
      <c r="A7" t="s">
        <v>44</v>
      </c>
      <c r="B7" s="1">
        <v>0.03581056487128426</v>
      </c>
      <c r="C7" t="s">
        <v>9</v>
      </c>
      <c r="D7" t="s">
        <v>12</v>
      </c>
      <c r="E7" s="2">
        <v>-259.87506806447595</v>
      </c>
      <c r="G7" s="1">
        <v>0.05307306282665986</v>
      </c>
      <c r="H7" t="s">
        <v>9</v>
      </c>
      <c r="I7" t="s">
        <v>12</v>
      </c>
      <c r="J7" s="2">
        <v>-581.6912520278902</v>
      </c>
      <c r="L7" s="2">
        <f t="shared" si="0"/>
        <v>-841.5663200923661</v>
      </c>
      <c r="M7" s="2">
        <f t="shared" si="1"/>
        <v>-841.5663200923661</v>
      </c>
      <c r="N7" s="2">
        <f t="shared" si="2"/>
        <v>-841.5663200923661</v>
      </c>
      <c r="O7" s="2">
        <f t="shared" si="3"/>
        <v>-841.5663200923661</v>
      </c>
      <c r="P7" s="1">
        <f t="shared" si="6"/>
        <v>0.06321207075041839</v>
      </c>
      <c r="Q7" t="str">
        <f t="shared" si="4"/>
        <v>támogatás</v>
      </c>
      <c r="R7" t="str">
        <f t="shared" si="5"/>
        <v>a lappangó/potenciális környezetszennyezési problémák feltárására, s okszerű kezeléséről szóló hírek növelésére</v>
      </c>
    </row>
    <row r="8" spans="1:18" ht="15">
      <c r="A8" t="s">
        <v>45</v>
      </c>
      <c r="B8" s="1">
        <v>0.09100670438125967</v>
      </c>
      <c r="C8" t="s">
        <v>9</v>
      </c>
      <c r="D8" t="s">
        <v>13</v>
      </c>
      <c r="E8" s="2">
        <v>-660.4300596880065</v>
      </c>
      <c r="G8" s="1">
        <v>0.03956574710561109</v>
      </c>
      <c r="H8" t="s">
        <v>9</v>
      </c>
      <c r="I8" t="s">
        <v>13</v>
      </c>
      <c r="J8" s="2">
        <v>-433.6484036440569</v>
      </c>
      <c r="L8" s="2">
        <f t="shared" si="0"/>
        <v>-1094.0784633320634</v>
      </c>
      <c r="M8" s="2">
        <f t="shared" si="1"/>
        <v>-1094.0784633320634</v>
      </c>
      <c r="N8" s="2">
        <f t="shared" si="2"/>
        <v>-1094.0784633320634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0.09597198404105575</v>
      </c>
      <c r="C9" t="s">
        <v>9</v>
      </c>
      <c r="D9" t="s">
        <v>14</v>
      </c>
      <c r="E9" s="2">
        <v>-696.4627889729716</v>
      </c>
      <c r="G9" s="1">
        <v>0.14045253258177393</v>
      </c>
      <c r="H9" t="s">
        <v>9</v>
      </c>
      <c r="I9" t="s">
        <v>14</v>
      </c>
      <c r="J9" s="2">
        <v>-1539.3875004881056</v>
      </c>
      <c r="L9" s="2">
        <f t="shared" si="0"/>
        <v>-2235.8502894610774</v>
      </c>
      <c r="M9" s="2">
        <f t="shared" si="1"/>
        <v>-2235.8502894610774</v>
      </c>
      <c r="N9" s="2">
        <f t="shared" si="2"/>
        <v>-2235.8502894610774</v>
      </c>
      <c r="O9" s="2">
        <f t="shared" si="3"/>
        <v>-2235.8502894610774</v>
      </c>
      <c r="P9" s="1">
        <f t="shared" si="6"/>
        <v>0.16794009374002167</v>
      </c>
      <c r="Q9" t="str">
        <f t="shared" si="4"/>
        <v>támogatás</v>
      </c>
      <c r="R9" t="str">
        <f t="shared" si="5"/>
        <v>a lappangó/potenciális környezetszennyezési problémák feltárására, s okszerű kezeléséről szóló hírek növelésére</v>
      </c>
    </row>
    <row r="10" spans="1:18" ht="15">
      <c r="A10" t="s">
        <v>45</v>
      </c>
      <c r="B10" s="1">
        <v>0</v>
      </c>
      <c r="C10" t="s">
        <v>7</v>
      </c>
      <c r="D10" t="s">
        <v>15</v>
      </c>
      <c r="E10" s="2">
        <v>344.22409372676293</v>
      </c>
      <c r="G10" s="1">
        <v>0</v>
      </c>
      <c r="H10" t="s">
        <v>7</v>
      </c>
      <c r="I10" t="s">
        <v>15</v>
      </c>
      <c r="J10" s="2">
        <v>1534.310225825931</v>
      </c>
      <c r="L10" s="2">
        <f t="shared" si="0"/>
        <v>1878.534319552694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455.0763081583706</v>
      </c>
      <c r="G11" s="1">
        <v>0.04241812227910292</v>
      </c>
      <c r="H11" t="s">
        <v>9</v>
      </c>
      <c r="I11" t="s">
        <v>16</v>
      </c>
      <c r="J11" s="2">
        <v>-464.9109989711967</v>
      </c>
      <c r="L11" s="2">
        <f t="shared" si="0"/>
        <v>-9.834690812826125</v>
      </c>
      <c r="M11" s="2">
        <f t="shared" si="1"/>
        <v>-9.834690812826125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0.08824536631426508</v>
      </c>
      <c r="C12" t="s">
        <v>9</v>
      </c>
      <c r="D12" t="s">
        <v>17</v>
      </c>
      <c r="E12" s="2">
        <v>-640.3911990699581</v>
      </c>
      <c r="G12" s="1">
        <v>0.0661502008243228</v>
      </c>
      <c r="H12" t="s">
        <v>9</v>
      </c>
      <c r="I12" t="s">
        <v>17</v>
      </c>
      <c r="J12" s="2">
        <v>-725.0192675910121</v>
      </c>
      <c r="L12" s="2">
        <f t="shared" si="0"/>
        <v>-1365.41046666097</v>
      </c>
      <c r="M12" s="2">
        <f t="shared" si="1"/>
        <v>-1365.41046666097</v>
      </c>
      <c r="N12" s="2">
        <f t="shared" si="2"/>
        <v>-1365.41046666097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0.09175727460872693</v>
      </c>
      <c r="C13" t="s">
        <v>9</v>
      </c>
      <c r="D13" t="s">
        <v>18</v>
      </c>
      <c r="E13" s="2">
        <v>-665.8769016926306</v>
      </c>
      <c r="G13" s="1">
        <v>0.11709861783554666</v>
      </c>
      <c r="H13" t="s">
        <v>9</v>
      </c>
      <c r="I13" t="s">
        <v>18</v>
      </c>
      <c r="J13" s="2">
        <v>-1283.4239818034143</v>
      </c>
      <c r="L13" s="2">
        <f t="shared" si="0"/>
        <v>-1949.300883496045</v>
      </c>
      <c r="M13" s="2">
        <f t="shared" si="1"/>
        <v>-1949.300883496045</v>
      </c>
      <c r="N13" s="2">
        <f t="shared" si="2"/>
        <v>-1949.300883496045</v>
      </c>
      <c r="O13" s="2">
        <f t="shared" si="3"/>
        <v>-1949.300883496045</v>
      </c>
      <c r="P13" s="1">
        <f t="shared" si="6"/>
        <v>0.1464166785427928</v>
      </c>
      <c r="Q13" t="str">
        <f t="shared" si="4"/>
        <v>támogatás</v>
      </c>
      <c r="R13" t="str">
        <f t="shared" si="5"/>
        <v>a lappangó/potenciális környezetszennyezési problémák feltárására, s okszerű kezeléséről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361.522631398866</v>
      </c>
      <c r="G14" s="1">
        <v>0.002011637358801306</v>
      </c>
      <c r="H14" t="s">
        <v>36</v>
      </c>
      <c r="I14" t="s">
        <v>19</v>
      </c>
      <c r="J14" s="2">
        <v>-22.047942808369726</v>
      </c>
      <c r="L14" s="2">
        <f t="shared" si="0"/>
        <v>339.47468859049627</v>
      </c>
      <c r="M14" s="2">
        <f t="shared" si="1"/>
      </c>
      <c r="N14" s="2">
        <f t="shared" si="2"/>
      </c>
      <c r="O14" s="2">
        <f t="shared" si="3"/>
      </c>
      <c r="P14" s="1">
        <f t="shared" si="6"/>
      </c>
      <c r="Q14" t="str">
        <f t="shared" si="4"/>
        <v>semmi</v>
      </c>
      <c r="R14">
        <f t="shared" si="5"/>
      </c>
    </row>
    <row r="15" spans="1:18" ht="15">
      <c r="A15" t="s">
        <v>44</v>
      </c>
      <c r="B15" s="1">
        <v>0.10792537708181925</v>
      </c>
      <c r="C15" t="s">
        <v>9</v>
      </c>
      <c r="D15" t="s">
        <v>20</v>
      </c>
      <c r="E15" s="2">
        <v>-783.2078275177502</v>
      </c>
      <c r="G15" s="1">
        <v>0.10300555435165949</v>
      </c>
      <c r="H15" t="s">
        <v>9</v>
      </c>
      <c r="I15" t="s">
        <v>20</v>
      </c>
      <c r="J15" s="2">
        <v>-1128.9612222369378</v>
      </c>
      <c r="L15" s="2">
        <f t="shared" si="0"/>
        <v>-1912.1690497546879</v>
      </c>
      <c r="M15" s="2">
        <f t="shared" si="1"/>
        <v>-1912.1690497546879</v>
      </c>
      <c r="N15" s="2">
        <f t="shared" si="2"/>
        <v>-1912.1690497546879</v>
      </c>
      <c r="O15" s="2">
        <f t="shared" si="3"/>
        <v>-1912.1690497546879</v>
      </c>
      <c r="P15" s="1">
        <f t="shared" si="6"/>
        <v>0.14362761718718411</v>
      </c>
      <c r="Q15" t="str">
        <f t="shared" si="4"/>
        <v>támogatás</v>
      </c>
      <c r="R15" t="str">
        <f t="shared" si="5"/>
        <v>a lappangó/potenciális környezetszennyezési problémák feltárására, s okszerű kezeléséről szóló hírek növelésére</v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261.7510025823648</v>
      </c>
      <c r="G16" s="1">
        <v>0.01425308932319158</v>
      </c>
      <c r="H16" t="s">
        <v>9</v>
      </c>
      <c r="I16" t="s">
        <v>21</v>
      </c>
      <c r="J16" s="2">
        <v>-156.2166743749326</v>
      </c>
      <c r="L16" s="2">
        <f t="shared" si="0"/>
        <v>105.53432820743217</v>
      </c>
      <c r="M16" s="2">
        <f t="shared" si="1"/>
      </c>
      <c r="N16" s="2">
        <f t="shared" si="2"/>
      </c>
      <c r="O16" s="2">
        <f t="shared" si="3"/>
      </c>
      <c r="P16" s="1">
        <f t="shared" si="6"/>
      </c>
      <c r="Q16" t="str">
        <f t="shared" si="4"/>
        <v>semmi</v>
      </c>
      <c r="R16">
        <f t="shared" si="5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577.5570530300738</v>
      </c>
      <c r="G17" s="1">
        <v>0</v>
      </c>
      <c r="H17" t="s">
        <v>7</v>
      </c>
      <c r="I17" t="s">
        <v>22</v>
      </c>
      <c r="J17" s="2">
        <v>1468.6648440383342</v>
      </c>
      <c r="L17" s="2">
        <f t="shared" si="0"/>
        <v>2046.221897068408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0.024790448427212362</v>
      </c>
      <c r="C18" t="s">
        <v>9</v>
      </c>
      <c r="D18" t="s">
        <v>23</v>
      </c>
      <c r="E18" s="2">
        <v>-179.90276041517382</v>
      </c>
      <c r="G18" s="1">
        <v>0.021098350802767604</v>
      </c>
      <c r="H18" t="s">
        <v>9</v>
      </c>
      <c r="I18" t="s">
        <v>23</v>
      </c>
      <c r="J18" s="2">
        <v>-231.2420923259897</v>
      </c>
      <c r="L18" s="2">
        <f t="shared" si="0"/>
        <v>-411.1448527411635</v>
      </c>
      <c r="M18" s="2">
        <f t="shared" si="1"/>
        <v>-411.1448527411635</v>
      </c>
      <c r="N18" s="2">
        <f t="shared" si="2"/>
        <v>-411.1448527411635</v>
      </c>
      <c r="O18" s="2">
        <f t="shared" si="3"/>
        <v>-411.1448527411635</v>
      </c>
      <c r="P18" s="1">
        <f t="shared" si="6"/>
        <v>0.03088207892788808</v>
      </c>
      <c r="Q18" t="str">
        <f t="shared" si="4"/>
        <v>támogatás</v>
      </c>
      <c r="R18" t="str">
        <f t="shared" si="5"/>
        <v>a lappangó/potenciális környezetszennyezési problémák feltárására, s okszerű kezeléséről szóló hírek növelésére</v>
      </c>
    </row>
    <row r="19" spans="1:18" ht="15">
      <c r="A19" t="s">
        <v>44</v>
      </c>
      <c r="B19" s="1">
        <v>0.026633892155165578</v>
      </c>
      <c r="C19" t="s">
        <v>9</v>
      </c>
      <c r="D19" t="s">
        <v>24</v>
      </c>
      <c r="E19" s="2">
        <v>-193.28051823599571</v>
      </c>
      <c r="G19" s="1">
        <v>0.03750743880811935</v>
      </c>
      <c r="H19" t="s">
        <v>9</v>
      </c>
      <c r="I19" t="s">
        <v>24</v>
      </c>
      <c r="J19" s="2">
        <v>-411.088938128795</v>
      </c>
      <c r="L19" s="2">
        <f t="shared" si="0"/>
        <v>-604.3694563647907</v>
      </c>
      <c r="M19" s="2">
        <f t="shared" si="1"/>
        <v>-604.3694563647907</v>
      </c>
      <c r="N19" s="2">
        <f t="shared" si="2"/>
        <v>-604.3694563647907</v>
      </c>
      <c r="O19" s="2">
        <f t="shared" si="3"/>
        <v>-604.3694563647907</v>
      </c>
      <c r="P19" s="1">
        <f t="shared" si="6"/>
        <v>0.045395643721733096</v>
      </c>
      <c r="Q19" t="str">
        <f t="shared" si="4"/>
        <v>támogatás</v>
      </c>
      <c r="R19" t="str">
        <f t="shared" si="5"/>
        <v>a lappangó/potenciális környezetszennyezési problémák feltárására, s okszerű kezeléséről szóló hírek növelésére</v>
      </c>
    </row>
    <row r="20" spans="1:18" ht="15">
      <c r="A20" t="s">
        <v>44</v>
      </c>
      <c r="B20" s="1">
        <v>0.10330452769387871</v>
      </c>
      <c r="C20" t="s">
        <v>9</v>
      </c>
      <c r="D20" t="s">
        <v>25</v>
      </c>
      <c r="E20" s="2">
        <v>-749.6746075441755</v>
      </c>
      <c r="G20" s="1">
        <v>0.16623353816594164</v>
      </c>
      <c r="H20" t="s">
        <v>9</v>
      </c>
      <c r="I20" t="s">
        <v>25</v>
      </c>
      <c r="J20" s="2">
        <v>-1821.9524141764748</v>
      </c>
      <c r="L20" s="2">
        <f t="shared" si="0"/>
        <v>-2571.62702172065</v>
      </c>
      <c r="M20" s="2">
        <f t="shared" si="1"/>
        <v>-2571.62702172065</v>
      </c>
      <c r="N20" s="2">
        <f t="shared" si="2"/>
        <v>-2571.62702172065</v>
      </c>
      <c r="O20" s="2">
        <f t="shared" si="3"/>
        <v>-2571.62702172065</v>
      </c>
      <c r="P20" s="1">
        <f t="shared" si="6"/>
        <v>0.19316109183510566</v>
      </c>
      <c r="Q20" t="str">
        <f t="shared" si="4"/>
        <v>támogatás</v>
      </c>
      <c r="R20" t="str">
        <f t="shared" si="5"/>
        <v>a lappangó/potenciális környezetszennyezési problémák feltárására, s okszerű kezeléséről szóló hírek növelésére</v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366.82281591574656</v>
      </c>
      <c r="G21" s="1">
        <v>0</v>
      </c>
      <c r="H21" t="s">
        <v>36</v>
      </c>
      <c r="I21" t="s">
        <v>26</v>
      </c>
      <c r="J21" s="2">
        <v>73.0594334929931</v>
      </c>
      <c r="L21" s="2">
        <f t="shared" si="0"/>
        <v>439.88224940873965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</v>
      </c>
      <c r="C22" t="s">
        <v>7</v>
      </c>
      <c r="D22" t="s">
        <v>27</v>
      </c>
      <c r="E22" s="2">
        <v>174.9926651379817</v>
      </c>
      <c r="G22" s="1">
        <v>0</v>
      </c>
      <c r="H22" t="s">
        <v>7</v>
      </c>
      <c r="I22" t="s">
        <v>27</v>
      </c>
      <c r="J22" s="2">
        <v>340.0972334954754</v>
      </c>
      <c r="L22" s="2">
        <f t="shared" si="0"/>
        <v>515.0898986334571</v>
      </c>
      <c r="M22" s="2">
        <f t="shared" si="1"/>
      </c>
      <c r="N22" s="2">
        <f t="shared" si="2"/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</v>
      </c>
      <c r="C23" t="s">
        <v>7</v>
      </c>
      <c r="D23" t="s">
        <v>28</v>
      </c>
      <c r="E23" s="2">
        <v>858.7568066130302</v>
      </c>
      <c r="G23" s="1">
        <v>0</v>
      </c>
      <c r="H23" t="s">
        <v>7</v>
      </c>
      <c r="I23" t="s">
        <v>28</v>
      </c>
      <c r="J23" s="2">
        <v>479.6289895615532</v>
      </c>
      <c r="L23" s="2">
        <f t="shared" si="0"/>
        <v>1338.3857961745834</v>
      </c>
      <c r="M23" s="2">
        <f t="shared" si="1"/>
      </c>
      <c r="N23" s="2">
        <f t="shared" si="2"/>
      </c>
      <c r="O23" s="2">
        <f t="shared" si="3"/>
      </c>
      <c r="P23" s="1">
        <f t="shared" si="6"/>
      </c>
      <c r="Q23" t="str">
        <f t="shared" si="4"/>
        <v>semmi</v>
      </c>
      <c r="R23">
        <f t="shared" si="5"/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560.8412544614675</v>
      </c>
      <c r="G24" s="1">
        <v>0</v>
      </c>
      <c r="H24" t="s">
        <v>7</v>
      </c>
      <c r="I24" t="s">
        <v>29</v>
      </c>
      <c r="J24" s="2">
        <v>1467.468291385827</v>
      </c>
      <c r="L24" s="2">
        <f t="shared" si="0"/>
        <v>2028.3095458472944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</v>
      </c>
      <c r="C25" t="s">
        <v>7</v>
      </c>
      <c r="D25" t="s">
        <v>30</v>
      </c>
      <c r="E25" s="2">
        <v>167.8614488644473</v>
      </c>
      <c r="G25" s="1">
        <v>0</v>
      </c>
      <c r="H25" t="s">
        <v>7</v>
      </c>
      <c r="I25" t="s">
        <v>30</v>
      </c>
      <c r="J25" s="2">
        <v>525.277471885496</v>
      </c>
      <c r="L25" s="2">
        <f t="shared" si="0"/>
        <v>693.1389207499433</v>
      </c>
      <c r="M25" s="2">
        <f t="shared" si="1"/>
      </c>
      <c r="N25" s="2">
        <f t="shared" si="2"/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356.8129694367276</v>
      </c>
      <c r="G26" s="1">
        <v>0</v>
      </c>
      <c r="H26" t="s">
        <v>7</v>
      </c>
      <c r="I26" t="s">
        <v>31</v>
      </c>
      <c r="J26" s="2">
        <v>760.3415873537172</v>
      </c>
      <c r="L26" s="2">
        <f t="shared" si="0"/>
        <v>1117.1545567904448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</v>
      </c>
      <c r="C27" t="s">
        <v>7</v>
      </c>
      <c r="D27" t="s">
        <v>32</v>
      </c>
      <c r="E27" s="2">
        <v>698.3283769444979</v>
      </c>
      <c r="G27" s="1">
        <v>0</v>
      </c>
      <c r="H27" t="s">
        <v>7</v>
      </c>
      <c r="I27" t="s">
        <v>32</v>
      </c>
      <c r="J27" s="2">
        <v>468.9875193624898</v>
      </c>
      <c r="L27" s="2">
        <f t="shared" si="0"/>
        <v>1167.3158963069877</v>
      </c>
      <c r="M27" s="2">
        <f t="shared" si="1"/>
      </c>
      <c r="N27" s="2">
        <f t="shared" si="2"/>
      </c>
      <c r="O27" s="2">
        <f t="shared" si="3"/>
      </c>
      <c r="P27" s="1">
        <f t="shared" si="6"/>
      </c>
      <c r="Q27" t="str">
        <f t="shared" si="4"/>
        <v>semmi</v>
      </c>
      <c r="R27">
        <f t="shared" si="5"/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1284.298830540135</v>
      </c>
      <c r="G28" s="1">
        <v>0</v>
      </c>
      <c r="H28" t="s">
        <v>7</v>
      </c>
      <c r="I28" t="s">
        <v>33</v>
      </c>
      <c r="J28" s="2">
        <v>1396.3814006479647</v>
      </c>
      <c r="L28" s="2">
        <f t="shared" si="0"/>
        <v>2680.6802311880997</v>
      </c>
      <c r="M28" s="2">
        <f t="shared" si="1"/>
      </c>
      <c r="N28" s="2">
        <f t="shared" si="2"/>
      </c>
      <c r="O28" s="2">
        <f t="shared" si="3"/>
      </c>
      <c r="P28" s="1">
        <f t="shared" si="6"/>
      </c>
      <c r="Q28" t="str">
        <f t="shared" si="4"/>
        <v>semmi</v>
      </c>
      <c r="R28">
        <f t="shared" si="5"/>
      </c>
    </row>
    <row r="29" spans="1:18" ht="15">
      <c r="A29" t="s">
        <v>45</v>
      </c>
      <c r="B29" s="1">
        <v>0.061682878441400774</v>
      </c>
      <c r="C29" t="s">
        <v>9</v>
      </c>
      <c r="D29" t="s">
        <v>34</v>
      </c>
      <c r="E29" s="2">
        <v>-447.62885732153904</v>
      </c>
      <c r="G29" s="1">
        <v>0.005975264112566326</v>
      </c>
      <c r="H29" t="s">
        <v>36</v>
      </c>
      <c r="I29" t="s">
        <v>34</v>
      </c>
      <c r="J29" s="2">
        <v>-65.49007495927049</v>
      </c>
      <c r="L29" s="2">
        <f t="shared" si="0"/>
        <v>-513.1189322808095</v>
      </c>
      <c r="M29" s="2">
        <f t="shared" si="1"/>
        <v>-513.1189322808095</v>
      </c>
      <c r="N29" s="2">
        <f t="shared" si="2"/>
        <v>-513.1189322808095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0.09769541542429572</v>
      </c>
      <c r="C30" t="s">
        <v>9</v>
      </c>
      <c r="D30" t="s">
        <v>35</v>
      </c>
      <c r="E30" s="2">
        <v>-708.969624585137</v>
      </c>
      <c r="G30" s="1">
        <v>0.0528277825839444</v>
      </c>
      <c r="H30" t="s">
        <v>9</v>
      </c>
      <c r="I30" t="s">
        <v>35</v>
      </c>
      <c r="J30" s="2">
        <v>-579.0029321178663</v>
      </c>
      <c r="L30" s="2">
        <f t="shared" si="0"/>
        <v>-1287.9725567030032</v>
      </c>
      <c r="M30" s="2">
        <f t="shared" si="1"/>
        <v>-1287.9725567030032</v>
      </c>
      <c r="N30" s="2">
        <f t="shared" si="2"/>
        <v>-1287.9725567030032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93</v>
      </c>
    </row>
    <row r="2" spans="2:16" ht="15">
      <c r="B2" t="s">
        <v>94</v>
      </c>
      <c r="G2" t="s">
        <v>95</v>
      </c>
      <c r="L2" t="s">
        <v>40</v>
      </c>
      <c r="M2" s="2">
        <f>SUM(M4:M30)</f>
        <v>-5269137.977827691</v>
      </c>
      <c r="N2" s="2">
        <f>SUM(N4:N30)</f>
        <v>-3506429.4031731277</v>
      </c>
      <c r="O2" s="2">
        <f>SUM(O4:O30)</f>
        <v>-2974135.1666402295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0.08325376446497124</v>
      </c>
      <c r="C4" t="s">
        <v>36</v>
      </c>
      <c r="D4" t="s">
        <v>8</v>
      </c>
      <c r="E4" s="2">
        <v>-106765.37575471401</v>
      </c>
      <c r="G4" s="1">
        <v>0</v>
      </c>
      <c r="H4" t="s">
        <v>7</v>
      </c>
      <c r="I4" t="s">
        <v>8</v>
      </c>
      <c r="J4" s="2">
        <v>159404.3130742896</v>
      </c>
      <c r="L4" s="2">
        <f aca="true" t="shared" si="0" ref="L4:L30">J4+E4</f>
        <v>52638.937319575576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turizmusról szóló hírek növelésére")</f>
      </c>
    </row>
    <row r="5" spans="1:18" ht="15">
      <c r="A5" t="s">
        <v>44</v>
      </c>
      <c r="B5" s="1">
        <v>0.02897354113033826</v>
      </c>
      <c r="C5" t="s">
        <v>9</v>
      </c>
      <c r="D5" t="s">
        <v>10</v>
      </c>
      <c r="E5" s="2">
        <v>-37155.92953189224</v>
      </c>
      <c r="G5" s="1">
        <v>0.037674042542739095</v>
      </c>
      <c r="H5" t="s">
        <v>9</v>
      </c>
      <c r="I5" t="s">
        <v>10</v>
      </c>
      <c r="J5" s="2">
        <v>-164833.41760311497</v>
      </c>
      <c r="L5" s="2">
        <f t="shared" si="0"/>
        <v>-201989.3471350072</v>
      </c>
      <c r="M5" s="2">
        <f aca="true" t="shared" si="1" ref="M5:M30">IF(L5&lt;0,L5,"")</f>
        <v>-201989.3471350072</v>
      </c>
      <c r="N5" s="2">
        <f aca="true" t="shared" si="2" ref="N5:N30">IF(E5*J5&gt;0,M5,"")</f>
        <v>-201989.3471350072</v>
      </c>
      <c r="O5" s="2">
        <f aca="true" t="shared" si="3" ref="O5:O30">IF(A5="igen",N5,"")</f>
        <v>-201989.3471350072</v>
      </c>
      <c r="P5" s="1">
        <f>IF(O5="","",O5/$O$2)</f>
        <v>0.06791532187260578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turizmusról szóló hírek növelésére")</f>
        <v>a turizmusról szóló hírek növelésére</v>
      </c>
    </row>
    <row r="6" spans="1:18" ht="15">
      <c r="A6" t="s">
        <v>44</v>
      </c>
      <c r="B6" s="1">
        <v>0.11249306216273196</v>
      </c>
      <c r="C6" t="s">
        <v>9</v>
      </c>
      <c r="D6" t="s">
        <v>11</v>
      </c>
      <c r="E6" s="2">
        <v>-144262.11389703347</v>
      </c>
      <c r="G6" s="1">
        <v>0.059511612945709766</v>
      </c>
      <c r="H6" t="s">
        <v>9</v>
      </c>
      <c r="I6" t="s">
        <v>11</v>
      </c>
      <c r="J6" s="2">
        <v>-260378.28400779632</v>
      </c>
      <c r="L6" s="2">
        <f t="shared" si="0"/>
        <v>-404640.3979048298</v>
      </c>
      <c r="M6" s="2">
        <f t="shared" si="1"/>
        <v>-404640.3979048298</v>
      </c>
      <c r="N6" s="2">
        <f t="shared" si="2"/>
        <v>-404640.3979048298</v>
      </c>
      <c r="O6" s="2">
        <f t="shared" si="3"/>
        <v>-404640.3979048298</v>
      </c>
      <c r="P6" s="1">
        <f aca="true" t="shared" si="6" ref="P6:P30">IF(O6="","",O6/$O$2)</f>
        <v>0.13605312981182935</v>
      </c>
      <c r="Q6" t="str">
        <f t="shared" si="4"/>
        <v>támogatás</v>
      </c>
      <c r="R6" t="str">
        <f t="shared" si="5"/>
        <v>a turizmusról szóló hírek növelésére</v>
      </c>
    </row>
    <row r="7" spans="1:18" ht="15">
      <c r="A7" t="s">
        <v>44</v>
      </c>
      <c r="B7" s="1">
        <v>0.03950429900926166</v>
      </c>
      <c r="C7" t="s">
        <v>9</v>
      </c>
      <c r="D7" t="s">
        <v>12</v>
      </c>
      <c r="E7" s="2">
        <v>-50660.66807615622</v>
      </c>
      <c r="G7" s="1">
        <v>0.023353526331956607</v>
      </c>
      <c r="H7" t="s">
        <v>9</v>
      </c>
      <c r="I7" t="s">
        <v>12</v>
      </c>
      <c r="J7" s="2">
        <v>-102177.55511672975</v>
      </c>
      <c r="L7" s="2">
        <f t="shared" si="0"/>
        <v>-152838.22319288598</v>
      </c>
      <c r="M7" s="2">
        <f t="shared" si="1"/>
        <v>-152838.22319288598</v>
      </c>
      <c r="N7" s="2">
        <f t="shared" si="2"/>
        <v>-152838.22319288598</v>
      </c>
      <c r="O7" s="2">
        <f t="shared" si="3"/>
        <v>-152838.22319288598</v>
      </c>
      <c r="P7" s="1">
        <f t="shared" si="6"/>
        <v>0.051389131505257604</v>
      </c>
      <c r="Q7" t="str">
        <f t="shared" si="4"/>
        <v>támogatás</v>
      </c>
      <c r="R7" t="str">
        <f t="shared" si="5"/>
        <v>a turizmusról szóló hírek növelésére</v>
      </c>
    </row>
    <row r="8" spans="1:18" ht="15">
      <c r="A8" t="s">
        <v>45</v>
      </c>
      <c r="B8" s="1">
        <v>0.056560054769268786</v>
      </c>
      <c r="C8" t="s">
        <v>9</v>
      </c>
      <c r="D8" t="s">
        <v>13</v>
      </c>
      <c r="E8" s="2">
        <v>-72533.12254353293</v>
      </c>
      <c r="G8" s="1">
        <v>0.009371425142767793</v>
      </c>
      <c r="H8" t="s">
        <v>9</v>
      </c>
      <c r="I8" t="s">
        <v>13</v>
      </c>
      <c r="J8" s="2">
        <v>-41002.34351919553</v>
      </c>
      <c r="L8" s="2">
        <f t="shared" si="0"/>
        <v>-113535.46606272846</v>
      </c>
      <c r="M8" s="2">
        <f t="shared" si="1"/>
        <v>-113535.46606272846</v>
      </c>
      <c r="N8" s="2">
        <f t="shared" si="2"/>
        <v>-113535.46606272846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0.022008779594233606</v>
      </c>
      <c r="C9" t="s">
        <v>9</v>
      </c>
      <c r="D9" t="s">
        <v>14</v>
      </c>
      <c r="E9" s="2">
        <v>-28224.256745407518</v>
      </c>
      <c r="G9" s="1">
        <v>0.10852183991117154</v>
      </c>
      <c r="H9" t="s">
        <v>9</v>
      </c>
      <c r="I9" t="s">
        <v>14</v>
      </c>
      <c r="J9" s="2">
        <v>-474810.3614536073</v>
      </c>
      <c r="L9" s="2">
        <f t="shared" si="0"/>
        <v>-503034.6181990148</v>
      </c>
      <c r="M9" s="2">
        <f t="shared" si="1"/>
        <v>-503034.6181990148</v>
      </c>
      <c r="N9" s="2">
        <f t="shared" si="2"/>
        <v>-503034.6181990148</v>
      </c>
      <c r="O9" s="2">
        <f t="shared" si="3"/>
        <v>-503034.6181990148</v>
      </c>
      <c r="P9" s="1">
        <f t="shared" si="6"/>
        <v>0.16913643463194525</v>
      </c>
      <c r="Q9" t="str">
        <f t="shared" si="4"/>
        <v>támogatás</v>
      </c>
      <c r="R9" t="str">
        <f t="shared" si="5"/>
        <v>a turizmusról szóló hírek növelésére</v>
      </c>
    </row>
    <row r="10" spans="1:18" ht="15">
      <c r="A10" t="s">
        <v>45</v>
      </c>
      <c r="B10" s="1">
        <v>0.04478661284803988</v>
      </c>
      <c r="C10" t="s">
        <v>9</v>
      </c>
      <c r="D10" t="s">
        <v>15</v>
      </c>
      <c r="E10" s="2">
        <v>-57434.75481536631</v>
      </c>
      <c r="G10" s="1">
        <v>0</v>
      </c>
      <c r="H10" t="s">
        <v>7</v>
      </c>
      <c r="I10" t="s">
        <v>15</v>
      </c>
      <c r="J10" s="2">
        <v>40191.767761104</v>
      </c>
      <c r="L10" s="2">
        <f t="shared" si="0"/>
        <v>-17242.98705426231</v>
      </c>
      <c r="M10" s="2">
        <f t="shared" si="1"/>
        <v>-17242.98705426231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51626.60653356524</v>
      </c>
      <c r="G11" s="1">
        <v>0.10949984852732195</v>
      </c>
      <c r="H11" t="s">
        <v>9</v>
      </c>
      <c r="I11" t="s">
        <v>16</v>
      </c>
      <c r="J11" s="2">
        <v>-479089.3952860526</v>
      </c>
      <c r="L11" s="2">
        <f t="shared" si="0"/>
        <v>-427462.7887524874</v>
      </c>
      <c r="M11" s="2">
        <f t="shared" si="1"/>
        <v>-427462.7887524874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0.15364483859536557</v>
      </c>
      <c r="C12" t="s">
        <v>9</v>
      </c>
      <c r="D12" t="s">
        <v>17</v>
      </c>
      <c r="E12" s="2">
        <v>-197035.52182686588</v>
      </c>
      <c r="G12" s="1">
        <v>0.013425373642521176</v>
      </c>
      <c r="H12" t="s">
        <v>9</v>
      </c>
      <c r="I12" t="s">
        <v>17</v>
      </c>
      <c r="J12" s="2">
        <v>-58739.38846846811</v>
      </c>
      <c r="L12" s="2">
        <f t="shared" si="0"/>
        <v>-255774.910295334</v>
      </c>
      <c r="M12" s="2">
        <f t="shared" si="1"/>
        <v>-255774.910295334</v>
      </c>
      <c r="N12" s="2">
        <f t="shared" si="2"/>
        <v>-255774.910295334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</v>
      </c>
      <c r="C13" t="s">
        <v>36</v>
      </c>
      <c r="D13" t="s">
        <v>18</v>
      </c>
      <c r="E13" s="2">
        <v>9247.431116403444</v>
      </c>
      <c r="G13" s="1">
        <v>0.08241442754935813</v>
      </c>
      <c r="H13" t="s">
        <v>9</v>
      </c>
      <c r="I13" t="s">
        <v>18</v>
      </c>
      <c r="J13" s="2">
        <v>-360583.8618819306</v>
      </c>
      <c r="L13" s="2">
        <f t="shared" si="0"/>
        <v>-351336.4307655272</v>
      </c>
      <c r="M13" s="2">
        <f t="shared" si="1"/>
        <v>-351336.4307655272</v>
      </c>
      <c r="N13" s="2">
        <f t="shared" si="2"/>
      </c>
      <c r="O13" s="2">
        <f t="shared" si="3"/>
      </c>
      <c r="P13" s="1">
        <f t="shared" si="6"/>
      </c>
      <c r="Q13" t="str">
        <f t="shared" si="4"/>
        <v>instabil</v>
      </c>
      <c r="R13">
        <f t="shared" si="5"/>
      </c>
    </row>
    <row r="14" spans="1:18" ht="15">
      <c r="A14" t="s">
        <v>44</v>
      </c>
      <c r="B14" s="1">
        <v>0.02849006210749245</v>
      </c>
      <c r="C14" t="s">
        <v>9</v>
      </c>
      <c r="D14" t="s">
        <v>19</v>
      </c>
      <c r="E14" s="2">
        <v>-36535.9116879499</v>
      </c>
      <c r="G14" s="1">
        <v>0.08302206111713295</v>
      </c>
      <c r="H14" t="s">
        <v>9</v>
      </c>
      <c r="I14" t="s">
        <v>19</v>
      </c>
      <c r="J14" s="2">
        <v>-363242.4116649297</v>
      </c>
      <c r="L14" s="2">
        <f t="shared" si="0"/>
        <v>-399778.3233528796</v>
      </c>
      <c r="M14" s="2">
        <f t="shared" si="1"/>
        <v>-399778.3233528796</v>
      </c>
      <c r="N14" s="2">
        <f t="shared" si="2"/>
        <v>-399778.3233528796</v>
      </c>
      <c r="O14" s="2">
        <f t="shared" si="3"/>
        <v>-399778.3233528796</v>
      </c>
      <c r="P14" s="1">
        <f t="shared" si="6"/>
        <v>0.13441834380530002</v>
      </c>
      <c r="Q14" t="str">
        <f t="shared" si="4"/>
        <v>támogatás</v>
      </c>
      <c r="R14" t="str">
        <f t="shared" si="5"/>
        <v>a turizmusról szóló hírek növelésére</v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75321.97260999228</v>
      </c>
      <c r="G15" s="1">
        <v>0.0051709275478774176</v>
      </c>
      <c r="H15" t="s">
        <v>9</v>
      </c>
      <c r="I15" t="s">
        <v>20</v>
      </c>
      <c r="J15" s="2">
        <v>-22624.109396484215</v>
      </c>
      <c r="L15" s="2">
        <f t="shared" si="0"/>
        <v>52697.86321350807</v>
      </c>
      <c r="M15" s="2">
        <f t="shared" si="1"/>
      </c>
      <c r="N15" s="2">
        <f t="shared" si="2"/>
      </c>
      <c r="O15" s="2">
        <f t="shared" si="3"/>
      </c>
      <c r="P15" s="1">
        <f t="shared" si="6"/>
      </c>
      <c r="Q15" t="str">
        <f t="shared" si="4"/>
        <v>semmi</v>
      </c>
      <c r="R15">
        <f t="shared" si="5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39484.004829859405</v>
      </c>
      <c r="G16" s="1">
        <v>0.04114738031261934</v>
      </c>
      <c r="H16" t="s">
        <v>9</v>
      </c>
      <c r="I16" t="s">
        <v>21</v>
      </c>
      <c r="J16" s="2">
        <v>-180030.14448608347</v>
      </c>
      <c r="L16" s="2">
        <f t="shared" si="0"/>
        <v>-140546.13965622406</v>
      </c>
      <c r="M16" s="2">
        <f t="shared" si="1"/>
        <v>-140546.13965622406</v>
      </c>
      <c r="N16" s="2">
        <f t="shared" si="2"/>
      </c>
      <c r="O16" s="2">
        <f t="shared" si="3"/>
      </c>
      <c r="P16" s="1">
        <f t="shared" si="6"/>
      </c>
      <c r="Q16" t="str">
        <f t="shared" si="4"/>
        <v>instabil</v>
      </c>
      <c r="R16">
        <f t="shared" si="5"/>
      </c>
    </row>
    <row r="17" spans="1:18" ht="15">
      <c r="A17" t="s">
        <v>45</v>
      </c>
      <c r="B17" s="1">
        <v>0.026693302937653</v>
      </c>
      <c r="C17" t="s">
        <v>9</v>
      </c>
      <c r="D17" t="s">
        <v>22</v>
      </c>
      <c r="E17" s="2">
        <v>-34231.73158100291</v>
      </c>
      <c r="G17" s="1">
        <v>0</v>
      </c>
      <c r="H17" t="s">
        <v>7</v>
      </c>
      <c r="I17" t="s">
        <v>22</v>
      </c>
      <c r="J17" s="2">
        <v>103095.20570478335</v>
      </c>
      <c r="L17" s="2">
        <f t="shared" si="0"/>
        <v>68863.47412378044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0.08603473563903047</v>
      </c>
      <c r="C18" t="s">
        <v>9</v>
      </c>
      <c r="D18" t="s">
        <v>23</v>
      </c>
      <c r="E18" s="2">
        <v>-110331.71818102419</v>
      </c>
      <c r="G18" s="1">
        <v>0.05522989940165425</v>
      </c>
      <c r="H18" t="s">
        <v>9</v>
      </c>
      <c r="I18" t="s">
        <v>23</v>
      </c>
      <c r="J18" s="2">
        <v>-241644.70966775675</v>
      </c>
      <c r="L18" s="2">
        <f t="shared" si="0"/>
        <v>-351976.42784878094</v>
      </c>
      <c r="M18" s="2">
        <f t="shared" si="1"/>
        <v>-351976.42784878094</v>
      </c>
      <c r="N18" s="2">
        <f t="shared" si="2"/>
        <v>-351976.42784878094</v>
      </c>
      <c r="O18" s="2">
        <f t="shared" si="3"/>
        <v>-351976.42784878094</v>
      </c>
      <c r="P18" s="1">
        <f t="shared" si="6"/>
        <v>0.11834580747935397</v>
      </c>
      <c r="Q18" t="str">
        <f t="shared" si="4"/>
        <v>támogatás</v>
      </c>
      <c r="R18" t="str">
        <f t="shared" si="5"/>
        <v>a turizmusról szóló hírek növelésére</v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563584.9499814445</v>
      </c>
      <c r="G19" s="1">
        <v>0</v>
      </c>
      <c r="H19" t="s">
        <v>7</v>
      </c>
      <c r="I19" t="s">
        <v>24</v>
      </c>
      <c r="J19" s="2">
        <v>2716998.162783521</v>
      </c>
      <c r="L19" s="2">
        <f t="shared" si="0"/>
        <v>3280583.1127649657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0.0009803769403842174</v>
      </c>
      <c r="C20" t="s">
        <v>9</v>
      </c>
      <c r="D20" t="s">
        <v>25</v>
      </c>
      <c r="E20" s="2">
        <v>-1257.2441990345978</v>
      </c>
      <c r="G20" s="1">
        <v>0.06125816305441394</v>
      </c>
      <c r="H20" t="s">
        <v>9</v>
      </c>
      <c r="I20" t="s">
        <v>25</v>
      </c>
      <c r="J20" s="2">
        <v>-268019.8802900696</v>
      </c>
      <c r="L20" s="2">
        <f t="shared" si="0"/>
        <v>-269277.1244891042</v>
      </c>
      <c r="M20" s="2">
        <f t="shared" si="1"/>
        <v>-269277.1244891042</v>
      </c>
      <c r="N20" s="2">
        <f t="shared" si="2"/>
        <v>-269277.1244891042</v>
      </c>
      <c r="O20" s="2">
        <f t="shared" si="3"/>
        <v>-269277.1244891042</v>
      </c>
      <c r="P20" s="1">
        <f t="shared" si="6"/>
        <v>0.0905396390552406</v>
      </c>
      <c r="Q20" t="str">
        <f t="shared" si="4"/>
        <v>támogatás</v>
      </c>
      <c r="R20" t="str">
        <f t="shared" si="5"/>
        <v>a turizmusról szóló hírek növelésére</v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38031.395609054</v>
      </c>
      <c r="G21" s="1">
        <v>0.055430776619576946</v>
      </c>
      <c r="H21" t="s">
        <v>9</v>
      </c>
      <c r="I21" t="s">
        <v>26</v>
      </c>
      <c r="J21" s="2">
        <v>-242523.5980512171</v>
      </c>
      <c r="L21" s="2">
        <f t="shared" si="0"/>
        <v>-204492.20244216308</v>
      </c>
      <c r="M21" s="2">
        <f t="shared" si="1"/>
        <v>-204492.20244216308</v>
      </c>
      <c r="N21" s="2">
        <f t="shared" si="2"/>
      </c>
      <c r="O21" s="2">
        <f t="shared" si="3"/>
      </c>
      <c r="P21" s="1">
        <f t="shared" si="6"/>
      </c>
      <c r="Q21" t="str">
        <f t="shared" si="4"/>
        <v>instabil</v>
      </c>
      <c r="R21">
        <f t="shared" si="5"/>
      </c>
    </row>
    <row r="22" spans="1:18" ht="15">
      <c r="A22" t="s">
        <v>45</v>
      </c>
      <c r="B22" s="1">
        <v>0.020657558611564035</v>
      </c>
      <c r="C22" t="s">
        <v>9</v>
      </c>
      <c r="D22" t="s">
        <v>27</v>
      </c>
      <c r="E22" s="2">
        <v>-26491.43881375628</v>
      </c>
      <c r="G22" s="1">
        <v>0</v>
      </c>
      <c r="H22" t="s">
        <v>7</v>
      </c>
      <c r="I22" t="s">
        <v>27</v>
      </c>
      <c r="J22" s="2">
        <v>26321.265561096676</v>
      </c>
      <c r="L22" s="2">
        <f t="shared" si="0"/>
        <v>-170.17325265960244</v>
      </c>
      <c r="M22" s="2">
        <f t="shared" si="1"/>
        <v>-170.17325265960244</v>
      </c>
      <c r="N22" s="2">
        <f t="shared" si="2"/>
      </c>
      <c r="O22" s="2">
        <f t="shared" si="3"/>
      </c>
      <c r="P22" s="1">
        <f t="shared" si="6"/>
      </c>
      <c r="Q22" t="str">
        <f t="shared" si="4"/>
        <v>instabil</v>
      </c>
      <c r="R22">
        <f t="shared" si="5"/>
      </c>
    </row>
    <row r="23" spans="1:18" ht="15">
      <c r="A23" t="s">
        <v>44</v>
      </c>
      <c r="B23" s="1">
        <v>0</v>
      </c>
      <c r="C23" t="s">
        <v>7</v>
      </c>
      <c r="D23" t="s">
        <v>28</v>
      </c>
      <c r="E23" s="2">
        <v>9904.454440380374</v>
      </c>
      <c r="G23" s="1">
        <v>0.08543421805039687</v>
      </c>
      <c r="H23" t="s">
        <v>9</v>
      </c>
      <c r="I23" t="s">
        <v>28</v>
      </c>
      <c r="J23" s="2">
        <v>-373796.2053188462</v>
      </c>
      <c r="L23" s="2">
        <f t="shared" si="0"/>
        <v>-363891.7508784658</v>
      </c>
      <c r="M23" s="2">
        <f t="shared" si="1"/>
        <v>-363891.7508784658</v>
      </c>
      <c r="N23" s="2">
        <f t="shared" si="2"/>
      </c>
      <c r="O23" s="2">
        <f t="shared" si="3"/>
      </c>
      <c r="P23" s="1">
        <f t="shared" si="6"/>
      </c>
      <c r="Q23" t="str">
        <f t="shared" si="4"/>
        <v>instabil</v>
      </c>
      <c r="R23">
        <f t="shared" si="5"/>
      </c>
    </row>
    <row r="24" spans="1:18" ht="15">
      <c r="A24" t="s">
        <v>44</v>
      </c>
      <c r="B24" s="1">
        <v>0.16512231874544303</v>
      </c>
      <c r="C24" t="s">
        <v>9</v>
      </c>
      <c r="D24" t="s">
        <v>29</v>
      </c>
      <c r="E24" s="2">
        <v>-211754.34551988787</v>
      </c>
      <c r="G24" s="1">
        <v>0.028490567414645295</v>
      </c>
      <c r="H24" t="s">
        <v>9</v>
      </c>
      <c r="I24" t="s">
        <v>29</v>
      </c>
      <c r="J24" s="2">
        <v>-124653.40269975949</v>
      </c>
      <c r="L24" s="2">
        <f t="shared" si="0"/>
        <v>-336407.7482196473</v>
      </c>
      <c r="M24" s="2">
        <f t="shared" si="1"/>
        <v>-336407.7482196473</v>
      </c>
      <c r="N24" s="2">
        <f t="shared" si="2"/>
        <v>-336407.7482196473</v>
      </c>
      <c r="O24" s="2">
        <f t="shared" si="3"/>
        <v>-336407.7482196473</v>
      </c>
      <c r="P24" s="1">
        <f t="shared" si="6"/>
        <v>0.11311111612982766</v>
      </c>
      <c r="Q24" t="str">
        <f t="shared" si="4"/>
        <v>támogatás</v>
      </c>
      <c r="R24" t="str">
        <f t="shared" si="5"/>
        <v>a turizmusról szóló hírek növelésére</v>
      </c>
    </row>
    <row r="25" spans="1:18" ht="15">
      <c r="A25" t="s">
        <v>45</v>
      </c>
      <c r="B25" s="1">
        <v>0.04926756350639488</v>
      </c>
      <c r="C25" t="s">
        <v>9</v>
      </c>
      <c r="D25" t="s">
        <v>30</v>
      </c>
      <c r="E25" s="2">
        <v>-63181.16621011945</v>
      </c>
      <c r="G25" s="1">
        <v>0</v>
      </c>
      <c r="H25" t="s">
        <v>36</v>
      </c>
      <c r="I25" t="s">
        <v>30</v>
      </c>
      <c r="J25" s="2">
        <v>-2458.912052785545</v>
      </c>
      <c r="L25" s="2">
        <f t="shared" si="0"/>
        <v>-65640.078262905</v>
      </c>
      <c r="M25" s="2">
        <f t="shared" si="1"/>
        <v>-65640.078262905</v>
      </c>
      <c r="N25" s="2">
        <f t="shared" si="2"/>
        <v>-65640.078262905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493906.0117087406</v>
      </c>
      <c r="G26" s="1">
        <v>0</v>
      </c>
      <c r="H26" t="s">
        <v>7</v>
      </c>
      <c r="I26" t="s">
        <v>31</v>
      </c>
      <c r="J26" s="2">
        <v>1328740.4167382393</v>
      </c>
      <c r="L26" s="2">
        <f t="shared" si="0"/>
        <v>1822646.42844698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0.024808094517802217</v>
      </c>
      <c r="C27" t="s">
        <v>9</v>
      </c>
      <c r="D27" t="s">
        <v>32</v>
      </c>
      <c r="E27" s="2">
        <v>-31814.12336094452</v>
      </c>
      <c r="G27" s="1">
        <v>0.0736823518165207</v>
      </c>
      <c r="H27" t="s">
        <v>9</v>
      </c>
      <c r="I27" t="s">
        <v>32</v>
      </c>
      <c r="J27" s="2">
        <v>-322378.8329371348</v>
      </c>
      <c r="L27" s="2">
        <f t="shared" si="0"/>
        <v>-354192.9562980793</v>
      </c>
      <c r="M27" s="2">
        <f t="shared" si="1"/>
        <v>-354192.9562980793</v>
      </c>
      <c r="N27" s="2">
        <f t="shared" si="2"/>
        <v>-354192.9562980793</v>
      </c>
      <c r="O27" s="2">
        <f t="shared" si="3"/>
        <v>-354192.9562980793</v>
      </c>
      <c r="P27" s="1">
        <f t="shared" si="6"/>
        <v>0.1190910757086397</v>
      </c>
      <c r="Q27" t="str">
        <f t="shared" si="4"/>
        <v>támogatás</v>
      </c>
      <c r="R27" t="str">
        <f t="shared" si="5"/>
        <v>a turizmusról szóló hírek növelésére</v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1302.1602096404094</v>
      </c>
      <c r="G28" s="1">
        <v>0.05425345571975768</v>
      </c>
      <c r="H28" t="s">
        <v>9</v>
      </c>
      <c r="I28" t="s">
        <v>33</v>
      </c>
      <c r="J28" s="2">
        <v>-237372.52281652117</v>
      </c>
      <c r="L28" s="2">
        <f t="shared" si="0"/>
        <v>-236070.36260688078</v>
      </c>
      <c r="M28" s="2">
        <f t="shared" si="1"/>
        <v>-236070.36260688078</v>
      </c>
      <c r="N28" s="2">
        <f t="shared" si="2"/>
      </c>
      <c r="O28" s="2">
        <f t="shared" si="3"/>
      </c>
      <c r="P28" s="1">
        <f t="shared" si="6"/>
      </c>
      <c r="Q28" t="str">
        <f t="shared" si="4"/>
        <v>instabil</v>
      </c>
      <c r="R28">
        <f t="shared" si="5"/>
      </c>
    </row>
    <row r="29" spans="1:18" ht="15">
      <c r="A29" t="s">
        <v>45</v>
      </c>
      <c r="B29" s="1">
        <v>0.02361814160654023</v>
      </c>
      <c r="C29" t="s">
        <v>9</v>
      </c>
      <c r="D29" t="s">
        <v>34</v>
      </c>
      <c r="E29" s="2">
        <v>-30288.11705338883</v>
      </c>
      <c r="G29" s="1">
        <v>0</v>
      </c>
      <c r="H29" t="s">
        <v>7</v>
      </c>
      <c r="I29" t="s">
        <v>34</v>
      </c>
      <c r="J29" s="2">
        <v>8792.377807495266</v>
      </c>
      <c r="L29" s="2">
        <f t="shared" si="0"/>
        <v>-21495.739245893565</v>
      </c>
      <c r="M29" s="2">
        <f t="shared" si="1"/>
        <v>-21495.739245893565</v>
      </c>
      <c r="N29" s="2">
        <f t="shared" si="2"/>
      </c>
      <c r="O29" s="2">
        <f t="shared" si="3"/>
      </c>
      <c r="P29" s="1">
        <f t="shared" si="6"/>
      </c>
      <c r="Q29" t="str">
        <f t="shared" si="4"/>
        <v>instabil</v>
      </c>
      <c r="R29">
        <f t="shared" si="5"/>
      </c>
    </row>
    <row r="30" spans="1:18" ht="15">
      <c r="A30" t="s">
        <v>45</v>
      </c>
      <c r="B30" s="1">
        <v>0.033102892813484455</v>
      </c>
      <c r="C30" t="s">
        <v>9</v>
      </c>
      <c r="D30" t="s">
        <v>35</v>
      </c>
      <c r="E30" s="2">
        <v>-42451.44724100387</v>
      </c>
      <c r="G30" s="1">
        <v>0.012546097640480392</v>
      </c>
      <c r="H30" t="s">
        <v>9</v>
      </c>
      <c r="I30" t="s">
        <v>35</v>
      </c>
      <c r="J30" s="2">
        <v>-54892.33467092657</v>
      </c>
      <c r="L30" s="2">
        <f t="shared" si="0"/>
        <v>-97343.78191193045</v>
      </c>
      <c r="M30" s="2">
        <f t="shared" si="1"/>
        <v>-97343.78191193045</v>
      </c>
      <c r="N30" s="2">
        <f t="shared" si="2"/>
        <v>-97343.78191193045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96</v>
      </c>
    </row>
    <row r="2" spans="2:16" ht="15">
      <c r="B2" t="s">
        <v>97</v>
      </c>
      <c r="G2" t="s">
        <v>98</v>
      </c>
      <c r="L2" t="s">
        <v>40</v>
      </c>
      <c r="M2" s="2">
        <f>SUM(M4:M30)</f>
        <v>-2482446.63584878</v>
      </c>
      <c r="N2" s="2">
        <f>SUM(N4:N30)</f>
        <v>-2240577.680095855</v>
      </c>
      <c r="O2" s="2">
        <f>SUM(O4:O30)</f>
        <v>-1723767.5356926732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49634.870909460995</v>
      </c>
      <c r="G4" s="1">
        <v>0</v>
      </c>
      <c r="H4" t="s">
        <v>7</v>
      </c>
      <c r="I4" t="s">
        <v>8</v>
      </c>
      <c r="J4" s="2">
        <v>252702.73025013064</v>
      </c>
      <c r="L4" s="2">
        <f aca="true" t="shared" si="0" ref="L4:L30">J4+E4</f>
        <v>302337.60115959164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vendéglátásról szóló hírek növelésére")</f>
      </c>
    </row>
    <row r="5" spans="1:18" ht="15">
      <c r="A5" t="s">
        <v>44</v>
      </c>
      <c r="B5" s="1">
        <v>0</v>
      </c>
      <c r="C5" t="s">
        <v>7</v>
      </c>
      <c r="D5" t="s">
        <v>10</v>
      </c>
      <c r="E5" s="2">
        <v>32476.356118153024</v>
      </c>
      <c r="G5" s="1">
        <v>0</v>
      </c>
      <c r="H5" t="s">
        <v>7</v>
      </c>
      <c r="I5" t="s">
        <v>10</v>
      </c>
      <c r="J5" s="2">
        <v>167750.4793347859</v>
      </c>
      <c r="L5" s="2">
        <f t="shared" si="0"/>
        <v>200226.83545293892</v>
      </c>
      <c r="M5" s="2">
        <f aca="true" t="shared" si="1" ref="M5:M30">IF(L5&lt;0,L5,"")</f>
      </c>
      <c r="N5" s="2">
        <f aca="true" t="shared" si="2" ref="N5:N30">IF(E5*J5&gt;0,M5,"")</f>
      </c>
      <c r="O5" s="2">
        <f aca="true" t="shared" si="3" ref="O5:O30">IF(A5="igen",N5,"")</f>
      </c>
      <c r="P5" s="1">
        <f>IF(O5="","",O5/$O$2)</f>
      </c>
      <c r="Q5" t="str">
        <f aca="true" t="shared" si="4" ref="Q5:Q30">IF(P5&lt;&gt;"","támogatás",IF(M5=N5,"semmi","instabil"))</f>
        <v>semmi</v>
      </c>
      <c r="R5">
        <f aca="true" t="shared" si="5" ref="R5:R30">IF(Q5&lt;&gt;"támogatás","","a vendéglátásról szóló hírek növelésére")</f>
      </c>
    </row>
    <row r="6" spans="1:18" ht="15">
      <c r="A6" t="s">
        <v>44</v>
      </c>
      <c r="B6" s="1">
        <v>0</v>
      </c>
      <c r="C6" t="s">
        <v>7</v>
      </c>
      <c r="D6" t="s">
        <v>11</v>
      </c>
      <c r="E6" s="2">
        <v>21213.04595627528</v>
      </c>
      <c r="G6" s="1">
        <v>0</v>
      </c>
      <c r="H6" t="s">
        <v>7</v>
      </c>
      <c r="I6" t="s">
        <v>11</v>
      </c>
      <c r="J6" s="2">
        <v>22413.48660519242</v>
      </c>
      <c r="L6" s="2">
        <f t="shared" si="0"/>
        <v>43626.5325614677</v>
      </c>
      <c r="M6" s="2">
        <f t="shared" si="1"/>
      </c>
      <c r="N6" s="2">
        <f t="shared" si="2"/>
      </c>
      <c r="O6" s="2">
        <f t="shared" si="3"/>
      </c>
      <c r="P6" s="1">
        <f aca="true" t="shared" si="6" ref="P6:P30">IF(O6="","",O6/$O$2)</f>
      </c>
      <c r="Q6" t="str">
        <f t="shared" si="4"/>
        <v>semmi</v>
      </c>
      <c r="R6">
        <f t="shared" si="5"/>
      </c>
    </row>
    <row r="7" spans="1:18" ht="15">
      <c r="A7" t="s">
        <v>44</v>
      </c>
      <c r="B7" s="1">
        <v>0.04133377720708247</v>
      </c>
      <c r="C7" t="s">
        <v>9</v>
      </c>
      <c r="D7" t="s">
        <v>12</v>
      </c>
      <c r="E7" s="2">
        <v>-31880.49447518721</v>
      </c>
      <c r="G7" s="1">
        <v>0.040562627462273106</v>
      </c>
      <c r="H7" t="s">
        <v>9</v>
      </c>
      <c r="I7" t="s">
        <v>12</v>
      </c>
      <c r="J7" s="2">
        <v>-77244.47125648754</v>
      </c>
      <c r="L7" s="2">
        <f t="shared" si="0"/>
        <v>-109124.96573167475</v>
      </c>
      <c r="M7" s="2">
        <f t="shared" si="1"/>
        <v>-109124.96573167475</v>
      </c>
      <c r="N7" s="2">
        <f t="shared" si="2"/>
        <v>-109124.96573167475</v>
      </c>
      <c r="O7" s="2">
        <f t="shared" si="3"/>
        <v>-109124.96573167475</v>
      </c>
      <c r="P7" s="1">
        <f t="shared" si="6"/>
        <v>0.06330608012513957</v>
      </c>
      <c r="Q7" t="str">
        <f t="shared" si="4"/>
        <v>támogatás</v>
      </c>
      <c r="R7" t="str">
        <f t="shared" si="5"/>
        <v>a vendéglátásról szóló hírek növelésére</v>
      </c>
    </row>
    <row r="8" spans="1:18" ht="15">
      <c r="A8" t="s">
        <v>45</v>
      </c>
      <c r="B8" s="1">
        <v>0.10693538321697445</v>
      </c>
      <c r="C8" t="s">
        <v>9</v>
      </c>
      <c r="D8" t="s">
        <v>13</v>
      </c>
      <c r="E8" s="2">
        <v>-82478.61976830485</v>
      </c>
      <c r="G8" s="1">
        <v>0.00462717773126261</v>
      </c>
      <c r="H8" t="s">
        <v>9</v>
      </c>
      <c r="I8" t="s">
        <v>13</v>
      </c>
      <c r="J8" s="2">
        <v>-8811.655447951696</v>
      </c>
      <c r="L8" s="2">
        <f t="shared" si="0"/>
        <v>-91290.27521625654</v>
      </c>
      <c r="M8" s="2">
        <f t="shared" si="1"/>
        <v>-91290.27521625654</v>
      </c>
      <c r="N8" s="2">
        <f t="shared" si="2"/>
        <v>-91290.27521625654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0.032892806967440416</v>
      </c>
      <c r="C9" t="s">
        <v>9</v>
      </c>
      <c r="D9" t="s">
        <v>14</v>
      </c>
      <c r="E9" s="2">
        <v>-25370.024751069715</v>
      </c>
      <c r="G9" s="1">
        <v>0.1268175728049006</v>
      </c>
      <c r="H9" t="s">
        <v>9</v>
      </c>
      <c r="I9" t="s">
        <v>14</v>
      </c>
      <c r="J9" s="2">
        <v>-241502.01725607598</v>
      </c>
      <c r="L9" s="2">
        <f t="shared" si="0"/>
        <v>-266872.0420071457</v>
      </c>
      <c r="M9" s="2">
        <f t="shared" si="1"/>
        <v>-266872.0420071457</v>
      </c>
      <c r="N9" s="2">
        <f t="shared" si="2"/>
        <v>-266872.0420071457</v>
      </c>
      <c r="O9" s="2">
        <f t="shared" si="3"/>
        <v>-266872.0420071457</v>
      </c>
      <c r="P9" s="1">
        <f t="shared" si="6"/>
        <v>0.1548190440307293</v>
      </c>
      <c r="Q9" t="str">
        <f t="shared" si="4"/>
        <v>támogatás</v>
      </c>
      <c r="R9" t="str">
        <f t="shared" si="5"/>
        <v>a vendéglátásról szóló hírek növelésére</v>
      </c>
    </row>
    <row r="10" spans="1:18" ht="15">
      <c r="A10" t="s">
        <v>45</v>
      </c>
      <c r="B10" s="1">
        <v>0.08890512487202028</v>
      </c>
      <c r="C10" t="s">
        <v>9</v>
      </c>
      <c r="D10" t="s">
        <v>15</v>
      </c>
      <c r="E10" s="2">
        <v>-68571.98963690674</v>
      </c>
      <c r="G10" s="1">
        <v>0</v>
      </c>
      <c r="H10" t="s">
        <v>7</v>
      </c>
      <c r="I10" t="s">
        <v>15</v>
      </c>
      <c r="J10" s="2">
        <v>14013.987820156844</v>
      </c>
      <c r="L10" s="2">
        <f t="shared" si="0"/>
        <v>-54558.0018167499</v>
      </c>
      <c r="M10" s="2">
        <f t="shared" si="1"/>
        <v>-54558.0018167499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0.011725235689905867</v>
      </c>
      <c r="C11" t="s">
        <v>9</v>
      </c>
      <c r="D11" t="s">
        <v>16</v>
      </c>
      <c r="E11" s="2">
        <v>-9043.603969691423</v>
      </c>
      <c r="G11" s="1">
        <v>0.13655461855181117</v>
      </c>
      <c r="H11" t="s">
        <v>9</v>
      </c>
      <c r="I11" t="s">
        <v>16</v>
      </c>
      <c r="J11" s="2">
        <v>-260044.52787178714</v>
      </c>
      <c r="L11" s="2">
        <f t="shared" si="0"/>
        <v>-269088.1318414786</v>
      </c>
      <c r="M11" s="2">
        <f t="shared" si="1"/>
        <v>-269088.1318414786</v>
      </c>
      <c r="N11" s="2">
        <f t="shared" si="2"/>
        <v>-269088.1318414786</v>
      </c>
      <c r="O11" s="2">
        <f t="shared" si="3"/>
        <v>-269088.1318414786</v>
      </c>
      <c r="P11" s="1">
        <f t="shared" si="6"/>
        <v>0.15610465232096918</v>
      </c>
      <c r="Q11" t="str">
        <f t="shared" si="4"/>
        <v>támogatás</v>
      </c>
      <c r="R11" t="str">
        <f t="shared" si="5"/>
        <v>a vendéglátásról szóló hírek növelésére</v>
      </c>
    </row>
    <row r="12" spans="1:18" ht="15">
      <c r="A12" t="s">
        <v>45</v>
      </c>
      <c r="B12" s="1">
        <v>0.10501096639268698</v>
      </c>
      <c r="C12" t="s">
        <v>9</v>
      </c>
      <c r="D12" t="s">
        <v>17</v>
      </c>
      <c r="E12" s="2">
        <v>-80994.32861273775</v>
      </c>
      <c r="G12" s="1">
        <v>0.005304610897491445</v>
      </c>
      <c r="H12" t="s">
        <v>9</v>
      </c>
      <c r="I12" t="s">
        <v>17</v>
      </c>
      <c r="J12" s="2">
        <v>-10101.709125702831</v>
      </c>
      <c r="L12" s="2">
        <f t="shared" si="0"/>
        <v>-91096.03773844059</v>
      </c>
      <c r="M12" s="2">
        <f t="shared" si="1"/>
        <v>-91096.03773844059</v>
      </c>
      <c r="N12" s="2">
        <f t="shared" si="2"/>
        <v>-91096.03773844059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</v>
      </c>
      <c r="C13" t="s">
        <v>36</v>
      </c>
      <c r="D13" t="s">
        <v>18</v>
      </c>
      <c r="E13" s="2">
        <v>26625.57374670617</v>
      </c>
      <c r="G13" s="1">
        <v>0.06503730905264864</v>
      </c>
      <c r="H13" t="s">
        <v>9</v>
      </c>
      <c r="I13" t="s">
        <v>18</v>
      </c>
      <c r="J13" s="2">
        <v>-123852.24685923452</v>
      </c>
      <c r="L13" s="2">
        <f t="shared" si="0"/>
        <v>-97226.67311252835</v>
      </c>
      <c r="M13" s="2">
        <f t="shared" si="1"/>
        <v>-97226.67311252835</v>
      </c>
      <c r="N13" s="2">
        <f t="shared" si="2"/>
      </c>
      <c r="O13" s="2">
        <f t="shared" si="3"/>
      </c>
      <c r="P13" s="1">
        <f t="shared" si="6"/>
      </c>
      <c r="Q13" t="str">
        <f t="shared" si="4"/>
        <v>instabil</v>
      </c>
      <c r="R13">
        <f t="shared" si="5"/>
      </c>
    </row>
    <row r="14" spans="1:18" ht="15">
      <c r="A14" t="s">
        <v>44</v>
      </c>
      <c r="B14" s="1">
        <v>0.001258868638542078</v>
      </c>
      <c r="C14" t="s">
        <v>9</v>
      </c>
      <c r="D14" t="s">
        <v>19</v>
      </c>
      <c r="E14" s="2">
        <v>-970.9578312903468</v>
      </c>
      <c r="G14" s="1">
        <v>0.06029581012204314</v>
      </c>
      <c r="H14" t="s">
        <v>9</v>
      </c>
      <c r="I14" t="s">
        <v>19</v>
      </c>
      <c r="J14" s="2">
        <v>-114822.88656450331</v>
      </c>
      <c r="L14" s="2">
        <f t="shared" si="0"/>
        <v>-115793.84439579365</v>
      </c>
      <c r="M14" s="2">
        <f t="shared" si="1"/>
        <v>-115793.84439579365</v>
      </c>
      <c r="N14" s="2">
        <f t="shared" si="2"/>
        <v>-115793.84439579365</v>
      </c>
      <c r="O14" s="2">
        <f t="shared" si="3"/>
        <v>-115793.84439579365</v>
      </c>
      <c r="P14" s="1">
        <f t="shared" si="6"/>
        <v>0.06717486087778271</v>
      </c>
      <c r="Q14" t="str">
        <f t="shared" si="4"/>
        <v>támogatás</v>
      </c>
      <c r="R14" t="str">
        <f t="shared" si="5"/>
        <v>a vendéglátásról szóló hírek növelésére</v>
      </c>
    </row>
    <row r="15" spans="1:18" ht="15">
      <c r="A15" t="s">
        <v>44</v>
      </c>
      <c r="B15" s="1">
        <v>0.021811053645243692</v>
      </c>
      <c r="C15" t="s">
        <v>9</v>
      </c>
      <c r="D15" t="s">
        <v>20</v>
      </c>
      <c r="E15" s="2">
        <v>-16822.7348725356</v>
      </c>
      <c r="G15" s="1">
        <v>0.03170755856622896</v>
      </c>
      <c r="H15" t="s">
        <v>9</v>
      </c>
      <c r="I15" t="s">
        <v>20</v>
      </c>
      <c r="J15" s="2">
        <v>-60381.53220129726</v>
      </c>
      <c r="L15" s="2">
        <f t="shared" si="0"/>
        <v>-77204.26707383286</v>
      </c>
      <c r="M15" s="2">
        <f t="shared" si="1"/>
        <v>-77204.26707383286</v>
      </c>
      <c r="N15" s="2">
        <f t="shared" si="2"/>
        <v>-77204.26707383286</v>
      </c>
      <c r="O15" s="2">
        <f t="shared" si="3"/>
        <v>-77204.26707383286</v>
      </c>
      <c r="P15" s="1">
        <f t="shared" si="6"/>
        <v>0.044788096698206666</v>
      </c>
      <c r="Q15" t="str">
        <f t="shared" si="4"/>
        <v>támogatás</v>
      </c>
      <c r="R15" t="str">
        <f t="shared" si="5"/>
        <v>a vendéglátásról szóló hírek növelésére</v>
      </c>
    </row>
    <row r="16" spans="1:18" ht="15">
      <c r="A16" t="s">
        <v>44</v>
      </c>
      <c r="B16" s="1">
        <v>0</v>
      </c>
      <c r="C16" t="s">
        <v>36</v>
      </c>
      <c r="D16" t="s">
        <v>21</v>
      </c>
      <c r="E16" s="2">
        <v>31746.66015975662</v>
      </c>
      <c r="G16" s="1">
        <v>0.04199211223247527</v>
      </c>
      <c r="H16" t="s">
        <v>9</v>
      </c>
      <c r="I16" t="s">
        <v>21</v>
      </c>
      <c r="J16" s="2">
        <v>-79966.67645254315</v>
      </c>
      <c r="L16" s="2">
        <f t="shared" si="0"/>
        <v>-48220.01629278653</v>
      </c>
      <c r="M16" s="2">
        <f t="shared" si="1"/>
        <v>-48220.01629278653</v>
      </c>
      <c r="N16" s="2">
        <f t="shared" si="2"/>
      </c>
      <c r="O16" s="2">
        <f t="shared" si="3"/>
      </c>
      <c r="P16" s="1">
        <f t="shared" si="6"/>
      </c>
      <c r="Q16" t="str">
        <f t="shared" si="4"/>
        <v>instabil</v>
      </c>
      <c r="R16">
        <f t="shared" si="5"/>
      </c>
    </row>
    <row r="17" spans="1:18" ht="15">
      <c r="A17" t="s">
        <v>45</v>
      </c>
      <c r="B17" s="1">
        <v>0.035929344767721534</v>
      </c>
      <c r="C17" t="s">
        <v>9</v>
      </c>
      <c r="D17" t="s">
        <v>22</v>
      </c>
      <c r="E17" s="2">
        <v>-27712.08814587051</v>
      </c>
      <c r="G17" s="1">
        <v>0</v>
      </c>
      <c r="H17" t="s">
        <v>7</v>
      </c>
      <c r="I17" t="s">
        <v>22</v>
      </c>
      <c r="J17" s="2">
        <v>92023.82930948434</v>
      </c>
      <c r="L17" s="2">
        <f t="shared" si="0"/>
        <v>64311.74116361383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</v>
      </c>
      <c r="C18" t="s">
        <v>7</v>
      </c>
      <c r="D18" t="s">
        <v>23</v>
      </c>
      <c r="E18" s="2">
        <v>10108.402485636994</v>
      </c>
      <c r="G18" s="1">
        <v>0.02568554235032014</v>
      </c>
      <c r="H18" t="s">
        <v>9</v>
      </c>
      <c r="I18" t="s">
        <v>23</v>
      </c>
      <c r="J18" s="2">
        <v>-48913.64938407793</v>
      </c>
      <c r="L18" s="2">
        <f t="shared" si="0"/>
        <v>-38805.246898440935</v>
      </c>
      <c r="M18" s="2">
        <f t="shared" si="1"/>
        <v>-38805.246898440935</v>
      </c>
      <c r="N18" s="2">
        <f t="shared" si="2"/>
      </c>
      <c r="O18" s="2">
        <f t="shared" si="3"/>
      </c>
      <c r="P18" s="1">
        <f t="shared" si="6"/>
      </c>
      <c r="Q18" t="str">
        <f t="shared" si="4"/>
        <v>instabil</v>
      </c>
      <c r="R18">
        <f t="shared" si="5"/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305011.70485468453</v>
      </c>
      <c r="G19" s="1">
        <v>0</v>
      </c>
      <c r="H19" t="s">
        <v>7</v>
      </c>
      <c r="I19" t="s">
        <v>24</v>
      </c>
      <c r="J19" s="2">
        <v>835142.2528141254</v>
      </c>
      <c r="L19" s="2">
        <f t="shared" si="0"/>
        <v>1140153.95766881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238156.64369865798</v>
      </c>
      <c r="G20" s="1">
        <v>0</v>
      </c>
      <c r="H20" t="s">
        <v>7</v>
      </c>
      <c r="I20" t="s">
        <v>25</v>
      </c>
      <c r="J20" s="2">
        <v>493466.0983206701</v>
      </c>
      <c r="L20" s="2">
        <f t="shared" si="0"/>
        <v>731622.742019328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45414.39208483181</v>
      </c>
      <c r="G21" s="1">
        <v>0.023970454924795152</v>
      </c>
      <c r="H21" t="s">
        <v>9</v>
      </c>
      <c r="I21" t="s">
        <v>26</v>
      </c>
      <c r="J21" s="2">
        <v>-45647.563589548285</v>
      </c>
      <c r="L21" s="2">
        <f t="shared" si="0"/>
        <v>-233.1715047164762</v>
      </c>
      <c r="M21" s="2">
        <f t="shared" si="1"/>
        <v>-233.1715047164762</v>
      </c>
      <c r="N21" s="2">
        <f t="shared" si="2"/>
      </c>
      <c r="O21" s="2">
        <f t="shared" si="3"/>
      </c>
      <c r="P21" s="1">
        <f t="shared" si="6"/>
      </c>
      <c r="Q21" t="str">
        <f t="shared" si="4"/>
        <v>instabil</v>
      </c>
      <c r="R21">
        <f t="shared" si="5"/>
      </c>
    </row>
    <row r="22" spans="1:18" ht="15">
      <c r="A22" t="s">
        <v>45</v>
      </c>
      <c r="B22" s="1">
        <v>0.03842777017732326</v>
      </c>
      <c r="C22" t="s">
        <v>9</v>
      </c>
      <c r="D22" t="s">
        <v>27</v>
      </c>
      <c r="E22" s="2">
        <v>-29639.108680878067</v>
      </c>
      <c r="G22" s="1">
        <v>0</v>
      </c>
      <c r="H22" t="s">
        <v>7</v>
      </c>
      <c r="I22" t="s">
        <v>27</v>
      </c>
      <c r="J22" s="2">
        <v>26813.262553175133</v>
      </c>
      <c r="L22" s="2">
        <f t="shared" si="0"/>
        <v>-2825.8461277029346</v>
      </c>
      <c r="M22" s="2">
        <f t="shared" si="1"/>
        <v>-2825.8461277029346</v>
      </c>
      <c r="N22" s="2">
        <f t="shared" si="2"/>
      </c>
      <c r="O22" s="2">
        <f t="shared" si="3"/>
      </c>
      <c r="P22" s="1">
        <f t="shared" si="6"/>
      </c>
      <c r="Q22" t="str">
        <f t="shared" si="4"/>
        <v>instabil</v>
      </c>
      <c r="R22">
        <f t="shared" si="5"/>
      </c>
    </row>
    <row r="23" spans="1:18" ht="15">
      <c r="A23" t="s">
        <v>44</v>
      </c>
      <c r="B23" s="1">
        <v>0.039082009412550106</v>
      </c>
      <c r="C23" t="s">
        <v>9</v>
      </c>
      <c r="D23" t="s">
        <v>28</v>
      </c>
      <c r="E23" s="2">
        <v>-30143.719479441286</v>
      </c>
      <c r="G23" s="1">
        <v>0.1271592158510945</v>
      </c>
      <c r="H23" t="s">
        <v>9</v>
      </c>
      <c r="I23" t="s">
        <v>28</v>
      </c>
      <c r="J23" s="2">
        <v>-242152.6170350535</v>
      </c>
      <c r="L23" s="2">
        <f t="shared" si="0"/>
        <v>-272296.3365144948</v>
      </c>
      <c r="M23" s="2">
        <f t="shared" si="1"/>
        <v>-272296.3365144948</v>
      </c>
      <c r="N23" s="2">
        <f t="shared" si="2"/>
        <v>-272296.3365144948</v>
      </c>
      <c r="O23" s="2">
        <f t="shared" si="3"/>
        <v>-272296.3365144948</v>
      </c>
      <c r="P23" s="1">
        <f t="shared" si="6"/>
        <v>0.15796581086270203</v>
      </c>
      <c r="Q23" t="str">
        <f t="shared" si="4"/>
        <v>támogatás</v>
      </c>
      <c r="R23" t="str">
        <f t="shared" si="5"/>
        <v>a vendéglátásról szóló hírek növelésére</v>
      </c>
    </row>
    <row r="24" spans="1:18" ht="15">
      <c r="A24" t="s">
        <v>44</v>
      </c>
      <c r="B24" s="1">
        <v>0.06549888715728552</v>
      </c>
      <c r="C24" t="s">
        <v>9</v>
      </c>
      <c r="D24" t="s">
        <v>29</v>
      </c>
      <c r="E24" s="2">
        <v>-50518.89885812209</v>
      </c>
      <c r="G24" s="1">
        <v>0.025560310140195164</v>
      </c>
      <c r="H24" t="s">
        <v>9</v>
      </c>
      <c r="I24" t="s">
        <v>29</v>
      </c>
      <c r="J24" s="2">
        <v>-48675.166414394014</v>
      </c>
      <c r="L24" s="2">
        <f t="shared" si="0"/>
        <v>-99194.0652725161</v>
      </c>
      <c r="M24" s="2">
        <f t="shared" si="1"/>
        <v>-99194.0652725161</v>
      </c>
      <c r="N24" s="2">
        <f t="shared" si="2"/>
        <v>-99194.0652725161</v>
      </c>
      <c r="O24" s="2">
        <f t="shared" si="3"/>
        <v>-99194.0652725161</v>
      </c>
      <c r="P24" s="1">
        <f t="shared" si="6"/>
        <v>0.0575449201928822</v>
      </c>
      <c r="Q24" t="str">
        <f t="shared" si="4"/>
        <v>támogatás</v>
      </c>
      <c r="R24" t="str">
        <f t="shared" si="5"/>
        <v>a vendéglátásról szóló hírek növelésére</v>
      </c>
    </row>
    <row r="25" spans="1:18" ht="15">
      <c r="A25" t="s">
        <v>45</v>
      </c>
      <c r="B25" s="1">
        <v>0.09570713059470903</v>
      </c>
      <c r="C25" t="s">
        <v>9</v>
      </c>
      <c r="D25" t="s">
        <v>30</v>
      </c>
      <c r="E25" s="2">
        <v>-73818.33585820523</v>
      </c>
      <c r="G25" s="1">
        <v>0.023478168836156617</v>
      </c>
      <c r="H25" t="s">
        <v>9</v>
      </c>
      <c r="I25" t="s">
        <v>30</v>
      </c>
      <c r="J25" s="2">
        <v>-44710.090328991486</v>
      </c>
      <c r="L25" s="2">
        <f t="shared" si="0"/>
        <v>-118528.42618719672</v>
      </c>
      <c r="M25" s="2">
        <f t="shared" si="1"/>
        <v>-118528.42618719672</v>
      </c>
      <c r="N25" s="2">
        <f t="shared" si="2"/>
        <v>-118528.42618719672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10906.352841316024</v>
      </c>
      <c r="G26" s="1">
        <v>0.005639331869672849</v>
      </c>
      <c r="H26" t="s">
        <v>9</v>
      </c>
      <c r="I26" t="s">
        <v>31</v>
      </c>
      <c r="J26" s="2">
        <v>-10739.127018285304</v>
      </c>
      <c r="L26" s="2">
        <f t="shared" si="0"/>
        <v>167.22582303071977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0.12603870893371866</v>
      </c>
      <c r="C27" t="s">
        <v>9</v>
      </c>
      <c r="D27" t="s">
        <v>32</v>
      </c>
      <c r="E27" s="2">
        <v>-97212.90032822452</v>
      </c>
      <c r="G27" s="1">
        <v>0.12008823264439984</v>
      </c>
      <c r="H27" t="s">
        <v>9</v>
      </c>
      <c r="I27" t="s">
        <v>32</v>
      </c>
      <c r="J27" s="2">
        <v>-228687.15897091205</v>
      </c>
      <c r="L27" s="2">
        <f t="shared" si="0"/>
        <v>-325900.05929913657</v>
      </c>
      <c r="M27" s="2">
        <f t="shared" si="1"/>
        <v>-325900.05929913657</v>
      </c>
      <c r="N27" s="2">
        <f t="shared" si="2"/>
        <v>-325900.05929913657</v>
      </c>
      <c r="O27" s="2">
        <f t="shared" si="3"/>
        <v>-325900.05929913657</v>
      </c>
      <c r="P27" s="1">
        <f t="shared" si="6"/>
        <v>0.18906265059005067</v>
      </c>
      <c r="Q27" t="str">
        <f t="shared" si="4"/>
        <v>támogatás</v>
      </c>
      <c r="R27" t="str">
        <f t="shared" si="5"/>
        <v>a vendéglátásról szóló hírek növelésére</v>
      </c>
    </row>
    <row r="28" spans="1:18" ht="15">
      <c r="A28" t="s">
        <v>44</v>
      </c>
      <c r="B28" s="1">
        <v>0.02710141989207169</v>
      </c>
      <c r="C28" t="s">
        <v>9</v>
      </c>
      <c r="D28" t="s">
        <v>33</v>
      </c>
      <c r="E28" s="2">
        <v>-20903.162631623083</v>
      </c>
      <c r="G28" s="1">
        <v>0.08790020708690229</v>
      </c>
      <c r="H28" t="s">
        <v>9</v>
      </c>
      <c r="I28" t="s">
        <v>33</v>
      </c>
      <c r="J28" s="2">
        <v>-167390.6609249772</v>
      </c>
      <c r="L28" s="2">
        <f t="shared" si="0"/>
        <v>-188293.82355660025</v>
      </c>
      <c r="M28" s="2">
        <f t="shared" si="1"/>
        <v>-188293.82355660025</v>
      </c>
      <c r="N28" s="2">
        <f t="shared" si="2"/>
        <v>-188293.82355660025</v>
      </c>
      <c r="O28" s="2">
        <f t="shared" si="3"/>
        <v>-188293.82355660025</v>
      </c>
      <c r="P28" s="1">
        <f t="shared" si="6"/>
        <v>0.10923388430153771</v>
      </c>
      <c r="Q28" t="str">
        <f t="shared" si="4"/>
        <v>támogatás</v>
      </c>
      <c r="R28" t="str">
        <f t="shared" si="5"/>
        <v>a vendéglátásról szóló hírek növelésére</v>
      </c>
    </row>
    <row r="29" spans="1:18" ht="15">
      <c r="A29" t="s">
        <v>45</v>
      </c>
      <c r="B29" s="1">
        <v>0.07503039563529848</v>
      </c>
      <c r="C29" t="s">
        <v>9</v>
      </c>
      <c r="D29" t="s">
        <v>34</v>
      </c>
      <c r="E29" s="2">
        <v>-57870.49418537964</v>
      </c>
      <c r="G29" s="1">
        <v>0.00846522344026897</v>
      </c>
      <c r="H29" t="s">
        <v>9</v>
      </c>
      <c r="I29" t="s">
        <v>34</v>
      </c>
      <c r="J29" s="2">
        <v>-16120.546168262375</v>
      </c>
      <c r="L29" s="2">
        <f t="shared" si="0"/>
        <v>-73991.04035364202</v>
      </c>
      <c r="M29" s="2">
        <f t="shared" si="1"/>
        <v>-73991.04035364202</v>
      </c>
      <c r="N29" s="2">
        <f t="shared" si="2"/>
        <v>-73991.04035364202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0.08731111679942553</v>
      </c>
      <c r="C30" t="s">
        <v>9</v>
      </c>
      <c r="D30" t="s">
        <v>35</v>
      </c>
      <c r="E30" s="2">
        <v>-67342.5407700112</v>
      </c>
      <c r="G30" s="1">
        <v>0.03915391543505973</v>
      </c>
      <c r="H30" t="s">
        <v>9</v>
      </c>
      <c r="I30" t="s">
        <v>35</v>
      </c>
      <c r="J30" s="2">
        <v>-74561.82413763509</v>
      </c>
      <c r="L30" s="2">
        <f t="shared" si="0"/>
        <v>-141904.3649076463</v>
      </c>
      <c r="M30" s="2">
        <f t="shared" si="1"/>
        <v>-141904.3649076463</v>
      </c>
      <c r="N30" s="2">
        <f t="shared" si="2"/>
        <v>-141904.3649076463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s="6" t="s">
        <v>102</v>
      </c>
    </row>
    <row r="2" spans="2:16" ht="15">
      <c r="B2" t="s">
        <v>103</v>
      </c>
      <c r="G2" t="s">
        <v>104</v>
      </c>
      <c r="L2" t="s">
        <v>40</v>
      </c>
      <c r="M2" s="2">
        <f>SUM(M4:M30)</f>
        <v>-19391.07347889981</v>
      </c>
      <c r="N2" s="2">
        <f>SUM(N4:N30)</f>
        <v>-16963.016906622826</v>
      </c>
      <c r="O2" s="2">
        <f>SUM(O4:O30)</f>
        <v>-12038.90755560351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0.025211060330844783</v>
      </c>
      <c r="C4" t="s">
        <v>36</v>
      </c>
      <c r="D4" t="s">
        <v>8</v>
      </c>
      <c r="E4" s="2">
        <v>-0.2373748499960988</v>
      </c>
      <c r="G4" s="1">
        <v>0</v>
      </c>
      <c r="H4" t="s">
        <v>7</v>
      </c>
      <c r="I4" t="s">
        <v>8</v>
      </c>
      <c r="J4" s="2">
        <v>1072.7886358632702</v>
      </c>
      <c r="L4" s="2">
        <f aca="true" t="shared" si="0" ref="L4:L30">J4+E4</f>
        <v>1072.5512610132741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lappangó/potenciális visszaélési problémák feltárására, s okszerű kezeléséről szóló hírek növelésére")</f>
      </c>
    </row>
    <row r="5" spans="1:18" ht="15">
      <c r="A5" t="s">
        <v>44</v>
      </c>
      <c r="B5" s="1">
        <v>0.09238871493340695</v>
      </c>
      <c r="C5" t="s">
        <v>36</v>
      </c>
      <c r="D5" t="s">
        <v>10</v>
      </c>
      <c r="E5" s="2">
        <v>-0.8698863538801004</v>
      </c>
      <c r="G5" s="1">
        <v>0.08366562992014523</v>
      </c>
      <c r="H5" t="s">
        <v>9</v>
      </c>
      <c r="I5" t="s">
        <v>10</v>
      </c>
      <c r="J5" s="2">
        <v>-1621.661594924265</v>
      </c>
      <c r="L5" s="2">
        <f t="shared" si="0"/>
        <v>-1622.531481278145</v>
      </c>
      <c r="M5" s="2">
        <f aca="true" t="shared" si="1" ref="M5:M30">IF(L5&lt;0,L5,"")</f>
        <v>-1622.531481278145</v>
      </c>
      <c r="N5" s="2">
        <f aca="true" t="shared" si="2" ref="N5:N30">IF(E5*J5&gt;0,M5,"")</f>
        <v>-1622.531481278145</v>
      </c>
      <c r="O5" s="2">
        <f aca="true" t="shared" si="3" ref="O5:O30">IF(A5="igen",N5,"")</f>
        <v>-1622.531481278145</v>
      </c>
      <c r="P5" s="1">
        <f>IF(O5="","",O5/$O$2)</f>
        <v>0.13477397959775328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lappangó/potenciális visszaélési problémák feltárására, s okszerű kezeléséről szóló hírek növelésére")</f>
        <v>a lappangó/potenciális visszaélési problémák feltárására, s okszerű kezeléséről szóló hírek növelésére</v>
      </c>
    </row>
    <row r="6" spans="1:18" ht="15">
      <c r="A6" t="s">
        <v>44</v>
      </c>
      <c r="B6" s="1">
        <v>0</v>
      </c>
      <c r="C6" t="s">
        <v>7</v>
      </c>
      <c r="D6" t="s">
        <v>11</v>
      </c>
      <c r="E6" s="2">
        <v>0.4606787905948897</v>
      </c>
      <c r="G6" s="1">
        <v>0</v>
      </c>
      <c r="H6" t="s">
        <v>7</v>
      </c>
      <c r="I6" t="s">
        <v>11</v>
      </c>
      <c r="J6" s="2">
        <v>955.4457961736969</v>
      </c>
      <c r="L6" s="2">
        <f t="shared" si="0"/>
        <v>955.9064749642918</v>
      </c>
      <c r="M6" s="2">
        <f t="shared" si="1"/>
      </c>
      <c r="N6" s="2">
        <f t="shared" si="2"/>
      </c>
      <c r="O6" s="2">
        <f t="shared" si="3"/>
      </c>
      <c r="P6" s="1">
        <f aca="true" t="shared" si="6" ref="P6:P30">IF(O6="","",O6/$O$2)</f>
      </c>
      <c r="Q6" t="str">
        <f t="shared" si="4"/>
        <v>semmi</v>
      </c>
      <c r="R6">
        <f t="shared" si="5"/>
      </c>
    </row>
    <row r="7" spans="1:18" ht="15">
      <c r="A7" t="s">
        <v>44</v>
      </c>
      <c r="B7" s="1">
        <v>0.09232769907616678</v>
      </c>
      <c r="C7" t="s">
        <v>36</v>
      </c>
      <c r="D7" t="s">
        <v>12</v>
      </c>
      <c r="E7" s="2">
        <v>-0.8693118588065217</v>
      </c>
      <c r="G7" s="1">
        <v>0.09365776468095408</v>
      </c>
      <c r="H7" t="s">
        <v>9</v>
      </c>
      <c r="I7" t="s">
        <v>12</v>
      </c>
      <c r="J7" s="2">
        <v>-1815.3356425394836</v>
      </c>
      <c r="L7" s="2">
        <f t="shared" si="0"/>
        <v>-1816.20495439829</v>
      </c>
      <c r="M7" s="2">
        <f t="shared" si="1"/>
        <v>-1816.20495439829</v>
      </c>
      <c r="N7" s="2">
        <f t="shared" si="2"/>
        <v>-1816.20495439829</v>
      </c>
      <c r="O7" s="2">
        <f t="shared" si="3"/>
        <v>-1816.20495439829</v>
      </c>
      <c r="P7" s="1">
        <f t="shared" si="6"/>
        <v>0.1508612759097845</v>
      </c>
      <c r="Q7" t="str">
        <f t="shared" si="4"/>
        <v>támogatás</v>
      </c>
      <c r="R7" t="str">
        <f t="shared" si="5"/>
        <v>a lappangó/potenciális visszaélési problémák feltárására, s okszerű kezeléséről szóló hírek növelésére</v>
      </c>
    </row>
    <row r="8" spans="1:18" ht="15">
      <c r="A8" t="s">
        <v>45</v>
      </c>
      <c r="B8" s="1">
        <v>0.135415962010293</v>
      </c>
      <c r="C8" t="s">
        <v>36</v>
      </c>
      <c r="D8" t="s">
        <v>13</v>
      </c>
      <c r="E8" s="2">
        <v>-1.2750095889439175</v>
      </c>
      <c r="G8" s="1">
        <v>0.04807327204078806</v>
      </c>
      <c r="H8" t="s">
        <v>9</v>
      </c>
      <c r="I8" t="s">
        <v>13</v>
      </c>
      <c r="J8" s="2">
        <v>-931.7873908951635</v>
      </c>
      <c r="L8" s="2">
        <f t="shared" si="0"/>
        <v>-933.0624004841075</v>
      </c>
      <c r="M8" s="2">
        <f t="shared" si="1"/>
        <v>-933.0624004841075</v>
      </c>
      <c r="N8" s="2">
        <f t="shared" si="2"/>
        <v>-933.0624004841075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0.7862379437638802</v>
      </c>
      <c r="G9" s="1">
        <v>0</v>
      </c>
      <c r="H9" t="s">
        <v>7</v>
      </c>
      <c r="I9" t="s">
        <v>14</v>
      </c>
      <c r="J9" s="2">
        <v>229.17062916899476</v>
      </c>
      <c r="L9" s="2">
        <f t="shared" si="0"/>
        <v>229.95686711275866</v>
      </c>
      <c r="M9" s="2">
        <f t="shared" si="1"/>
      </c>
      <c r="N9" s="2">
        <f t="shared" si="2"/>
      </c>
      <c r="O9" s="2">
        <f t="shared" si="3"/>
      </c>
      <c r="P9" s="1">
        <f t="shared" si="6"/>
      </c>
      <c r="Q9" t="str">
        <f t="shared" si="4"/>
        <v>semmi</v>
      </c>
      <c r="R9">
        <f t="shared" si="5"/>
      </c>
    </row>
    <row r="10" spans="1:18" ht="15">
      <c r="A10" t="s">
        <v>45</v>
      </c>
      <c r="B10" s="1">
        <v>0</v>
      </c>
      <c r="C10" t="s">
        <v>7</v>
      </c>
      <c r="D10" t="s">
        <v>15</v>
      </c>
      <c r="E10" s="2">
        <v>0.5298048112770481</v>
      </c>
      <c r="G10" s="1">
        <v>0</v>
      </c>
      <c r="H10" t="s">
        <v>7</v>
      </c>
      <c r="I10" t="s">
        <v>15</v>
      </c>
      <c r="J10" s="2">
        <v>3087.264372024316</v>
      </c>
      <c r="L10" s="2">
        <f t="shared" si="0"/>
        <v>3087.794176835593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0.22447375342466325</v>
      </c>
      <c r="G11" s="1">
        <v>0.049541231921730496</v>
      </c>
      <c r="H11" t="s">
        <v>9</v>
      </c>
      <c r="I11" t="s">
        <v>16</v>
      </c>
      <c r="J11" s="2">
        <v>-960.2403430104591</v>
      </c>
      <c r="L11" s="2">
        <f t="shared" si="0"/>
        <v>-960.0158692570344</v>
      </c>
      <c r="M11" s="2">
        <f t="shared" si="1"/>
        <v>-960.0158692570344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0.09655136014111274</v>
      </c>
      <c r="C12" t="s">
        <v>36</v>
      </c>
      <c r="D12" t="s">
        <v>17</v>
      </c>
      <c r="E12" s="2">
        <v>-0.9090797582351418</v>
      </c>
      <c r="G12" s="1">
        <v>0.06058280116353366</v>
      </c>
      <c r="H12" t="s">
        <v>9</v>
      </c>
      <c r="I12" t="s">
        <v>17</v>
      </c>
      <c r="J12" s="2">
        <v>-1174.2552115319695</v>
      </c>
      <c r="L12" s="2">
        <f t="shared" si="0"/>
        <v>-1175.1642912902046</v>
      </c>
      <c r="M12" s="2">
        <f t="shared" si="1"/>
        <v>-1175.1642912902046</v>
      </c>
      <c r="N12" s="2">
        <f t="shared" si="2"/>
        <v>-1175.1642912902046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0.04781178055138245</v>
      </c>
      <c r="C13" t="s">
        <v>36</v>
      </c>
      <c r="D13" t="s">
        <v>18</v>
      </c>
      <c r="E13" s="2">
        <v>-0.45017203114401916</v>
      </c>
      <c r="G13" s="1">
        <v>0.11230028443082053</v>
      </c>
      <c r="H13" t="s">
        <v>9</v>
      </c>
      <c r="I13" t="s">
        <v>18</v>
      </c>
      <c r="J13" s="2">
        <v>-2176.6770719870406</v>
      </c>
      <c r="L13" s="2">
        <f t="shared" si="0"/>
        <v>-2177.1272440181847</v>
      </c>
      <c r="M13" s="2">
        <f t="shared" si="1"/>
        <v>-2177.1272440181847</v>
      </c>
      <c r="N13" s="2">
        <f t="shared" si="2"/>
        <v>-2177.1272440181847</v>
      </c>
      <c r="O13" s="2">
        <f t="shared" si="3"/>
        <v>-2177.1272440181847</v>
      </c>
      <c r="P13" s="1">
        <f t="shared" si="6"/>
        <v>0.18084093045509272</v>
      </c>
      <c r="Q13" t="str">
        <f t="shared" si="4"/>
        <v>támogatás</v>
      </c>
      <c r="R13" t="str">
        <f t="shared" si="5"/>
        <v>a lappangó/potenciális visszaélési problémák feltárására, s okszerű kezeléséről szóló hírek növelésére</v>
      </c>
    </row>
    <row r="14" spans="1:18" ht="15">
      <c r="A14" t="s">
        <v>44</v>
      </c>
      <c r="B14" s="1">
        <v>0.07993401237172414</v>
      </c>
      <c r="C14" t="s">
        <v>36</v>
      </c>
      <c r="D14" t="s">
        <v>19</v>
      </c>
      <c r="E14" s="2">
        <v>-0.7526190468518277</v>
      </c>
      <c r="G14" s="1">
        <v>0.1172895969575203</v>
      </c>
      <c r="H14" t="s">
        <v>9</v>
      </c>
      <c r="I14" t="s">
        <v>19</v>
      </c>
      <c r="J14" s="2">
        <v>-2273.3831688316586</v>
      </c>
      <c r="L14" s="2">
        <f t="shared" si="0"/>
        <v>-2274.1357878785107</v>
      </c>
      <c r="M14" s="2">
        <f t="shared" si="1"/>
        <v>-2274.1357878785107</v>
      </c>
      <c r="N14" s="2">
        <f t="shared" si="2"/>
        <v>-2274.1357878785107</v>
      </c>
      <c r="O14" s="2">
        <f t="shared" si="3"/>
        <v>-2274.1357878785107</v>
      </c>
      <c r="P14" s="1">
        <f t="shared" si="6"/>
        <v>0.18889884961530534</v>
      </c>
      <c r="Q14" t="str">
        <f t="shared" si="4"/>
        <v>támogatás</v>
      </c>
      <c r="R14" t="str">
        <f t="shared" si="5"/>
        <v>a lappangó/potenciális visszaélési problémák feltárására, s okszerű kezeléséről szóló hírek növelésére</v>
      </c>
    </row>
    <row r="15" spans="1:18" ht="15">
      <c r="A15" t="s">
        <v>44</v>
      </c>
      <c r="B15" s="1">
        <v>0.08060362715318957</v>
      </c>
      <c r="C15" t="s">
        <v>36</v>
      </c>
      <c r="D15" t="s">
        <v>20</v>
      </c>
      <c r="E15" s="2">
        <v>-0.7589238077868946</v>
      </c>
      <c r="G15" s="1">
        <v>0.05842496509934683</v>
      </c>
      <c r="H15" t="s">
        <v>9</v>
      </c>
      <c r="I15" t="s">
        <v>20</v>
      </c>
      <c r="J15" s="2">
        <v>-1132.4306310348861</v>
      </c>
      <c r="L15" s="2">
        <f t="shared" si="0"/>
        <v>-1133.189554842673</v>
      </c>
      <c r="M15" s="2">
        <f t="shared" si="1"/>
        <v>-1133.189554842673</v>
      </c>
      <c r="N15" s="2">
        <f t="shared" si="2"/>
        <v>-1133.189554842673</v>
      </c>
      <c r="O15" s="2">
        <f t="shared" si="3"/>
        <v>-1133.189554842673</v>
      </c>
      <c r="P15" s="1">
        <f t="shared" si="6"/>
        <v>0.09412727439004463</v>
      </c>
      <c r="Q15" t="str">
        <f t="shared" si="4"/>
        <v>támogatás</v>
      </c>
      <c r="R15" t="str">
        <f t="shared" si="5"/>
        <v>a lappangó/potenciális visszaélési problémák feltárására, s okszerű kezeléséről szóló hírek növelésére</v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1.4336703733598612</v>
      </c>
      <c r="G16" s="1">
        <v>0</v>
      </c>
      <c r="H16" t="s">
        <v>7</v>
      </c>
      <c r="I16" t="s">
        <v>21</v>
      </c>
      <c r="J16" s="2">
        <v>1112.2959085126008</v>
      </c>
      <c r="L16" s="2">
        <f t="shared" si="0"/>
        <v>1113.7295788859608</v>
      </c>
      <c r="M16" s="2">
        <f t="shared" si="1"/>
      </c>
      <c r="N16" s="2">
        <f t="shared" si="2"/>
      </c>
      <c r="O16" s="2">
        <f t="shared" si="3"/>
      </c>
      <c r="P16" s="1">
        <f t="shared" si="6"/>
      </c>
      <c r="Q16" t="str">
        <f t="shared" si="4"/>
        <v>semmi</v>
      </c>
      <c r="R16">
        <f t="shared" si="5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1.0892362468651697</v>
      </c>
      <c r="G17" s="1">
        <v>0</v>
      </c>
      <c r="H17" t="s">
        <v>7</v>
      </c>
      <c r="I17" t="s">
        <v>22</v>
      </c>
      <c r="J17" s="2">
        <v>4036.0922565017386</v>
      </c>
      <c r="L17" s="2">
        <f t="shared" si="0"/>
        <v>4037.181492748604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</v>
      </c>
      <c r="C18" t="s">
        <v>7</v>
      </c>
      <c r="D18" t="s">
        <v>23</v>
      </c>
      <c r="E18" s="2">
        <v>0.24979644221219255</v>
      </c>
      <c r="G18" s="1">
        <v>0</v>
      </c>
      <c r="H18" t="s">
        <v>7</v>
      </c>
      <c r="I18" t="s">
        <v>23</v>
      </c>
      <c r="J18" s="2">
        <v>332.0168670311343</v>
      </c>
      <c r="L18" s="2">
        <f t="shared" si="0"/>
        <v>332.2666634733465</v>
      </c>
      <c r="M18" s="2">
        <f t="shared" si="1"/>
      </c>
      <c r="N18" s="2">
        <f t="shared" si="2"/>
      </c>
      <c r="O18" s="2">
        <f t="shared" si="3"/>
      </c>
      <c r="P18" s="1">
        <f t="shared" si="6"/>
      </c>
      <c r="Q18" t="str">
        <f t="shared" si="4"/>
        <v>semmi</v>
      </c>
      <c r="R18">
        <f t="shared" si="5"/>
      </c>
    </row>
    <row r="19" spans="1:18" ht="15">
      <c r="A19" t="s">
        <v>44</v>
      </c>
      <c r="B19" s="1" t="s">
        <v>105</v>
      </c>
      <c r="C19" t="s">
        <v>7</v>
      </c>
      <c r="D19" t="s">
        <v>24</v>
      </c>
      <c r="E19" s="2">
        <v>0.9578871929418726</v>
      </c>
      <c r="G19" s="1">
        <v>0</v>
      </c>
      <c r="H19" t="s">
        <v>7</v>
      </c>
      <c r="I19" t="s">
        <v>24</v>
      </c>
      <c r="J19" s="2">
        <v>1347.488514513951</v>
      </c>
      <c r="L19" s="2">
        <f t="shared" si="0"/>
        <v>1348.4464017068929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0.6370596861800364</v>
      </c>
      <c r="G20" s="1">
        <v>0</v>
      </c>
      <c r="H20" t="s">
        <v>7</v>
      </c>
      <c r="I20" t="s">
        <v>25</v>
      </c>
      <c r="J20" s="2">
        <v>228.07718646099647</v>
      </c>
      <c r="L20" s="2">
        <f t="shared" si="0"/>
        <v>228.7142461471765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0.24441505221670434</v>
      </c>
      <c r="G21" s="1">
        <v>0.0266913250983445</v>
      </c>
      <c r="H21" t="s">
        <v>9</v>
      </c>
      <c r="I21" t="s">
        <v>26</v>
      </c>
      <c r="J21" s="2">
        <v>-517.3486038524561</v>
      </c>
      <c r="L21" s="2">
        <f t="shared" si="0"/>
        <v>-517.1041888002394</v>
      </c>
      <c r="M21" s="2">
        <f t="shared" si="1"/>
        <v>-517.1041888002394</v>
      </c>
      <c r="N21" s="2">
        <f t="shared" si="2"/>
      </c>
      <c r="O21" s="2">
        <f t="shared" si="3"/>
      </c>
      <c r="P21" s="1">
        <f t="shared" si="6"/>
      </c>
      <c r="Q21" t="str">
        <f t="shared" si="4"/>
        <v>instabil</v>
      </c>
      <c r="R21">
        <f t="shared" si="5"/>
      </c>
    </row>
    <row r="22" spans="1:18" ht="15">
      <c r="A22" t="s">
        <v>45</v>
      </c>
      <c r="B22" s="1" t="s">
        <v>105</v>
      </c>
      <c r="C22" t="s">
        <v>7</v>
      </c>
      <c r="D22" t="s">
        <v>27</v>
      </c>
      <c r="E22" s="2">
        <v>0.6080438588978461</v>
      </c>
      <c r="G22" s="1">
        <v>0</v>
      </c>
      <c r="H22" t="s">
        <v>7</v>
      </c>
      <c r="I22" t="s">
        <v>27</v>
      </c>
      <c r="J22" s="2">
        <v>516.8551008297925</v>
      </c>
      <c r="L22" s="2">
        <f t="shared" si="0"/>
        <v>517.4631446886904</v>
      </c>
      <c r="M22" s="2">
        <f t="shared" si="1"/>
      </c>
      <c r="N22" s="2">
        <f t="shared" si="2"/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 t="s">
        <v>105</v>
      </c>
      <c r="C23" t="s">
        <v>7</v>
      </c>
      <c r="D23" t="s">
        <v>28</v>
      </c>
      <c r="E23" s="2">
        <v>0.28544097559115367</v>
      </c>
      <c r="G23" s="1">
        <v>0.049075950447604565</v>
      </c>
      <c r="H23" t="s">
        <v>9</v>
      </c>
      <c r="I23" t="s">
        <v>28</v>
      </c>
      <c r="J23" s="2">
        <v>-951.2219551952962</v>
      </c>
      <c r="L23" s="2">
        <f t="shared" si="0"/>
        <v>-950.936514219705</v>
      </c>
      <c r="M23" s="2">
        <f t="shared" si="1"/>
        <v>-950.936514219705</v>
      </c>
      <c r="N23" s="2">
        <f t="shared" si="2"/>
      </c>
      <c r="O23" s="2">
        <f t="shared" si="3"/>
      </c>
      <c r="P23" s="1">
        <f t="shared" si="6"/>
      </c>
      <c r="Q23" t="str">
        <f t="shared" si="4"/>
        <v>instabil</v>
      </c>
      <c r="R23">
        <f t="shared" si="5"/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0.8457087283809042</v>
      </c>
      <c r="G24" s="1">
        <v>0</v>
      </c>
      <c r="H24" t="s">
        <v>7</v>
      </c>
      <c r="I24" t="s">
        <v>29</v>
      </c>
      <c r="J24" s="2">
        <v>4939.12926151127</v>
      </c>
      <c r="L24" s="2">
        <f t="shared" si="0"/>
        <v>4939.97497023965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0.09140740706555524</v>
      </c>
      <c r="C25" t="s">
        <v>36</v>
      </c>
      <c r="D25" t="s">
        <v>30</v>
      </c>
      <c r="E25" s="2">
        <v>-0.8606468453122558</v>
      </c>
      <c r="G25" s="1">
        <v>0.038700968832438135</v>
      </c>
      <c r="H25" t="s">
        <v>9</v>
      </c>
      <c r="I25" t="s">
        <v>30</v>
      </c>
      <c r="J25" s="2">
        <v>-750.1273211213152</v>
      </c>
      <c r="L25" s="2">
        <f t="shared" si="0"/>
        <v>-750.9879679666274</v>
      </c>
      <c r="M25" s="2">
        <f t="shared" si="1"/>
        <v>-750.9879679666274</v>
      </c>
      <c r="N25" s="2">
        <f t="shared" si="2"/>
        <v>-750.9879679666274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 t="s">
        <v>105</v>
      </c>
      <c r="C26" t="s">
        <v>7</v>
      </c>
      <c r="D26" t="s">
        <v>31</v>
      </c>
      <c r="E26" s="2">
        <v>1.063050565013412</v>
      </c>
      <c r="G26" s="1">
        <v>0</v>
      </c>
      <c r="H26" t="s">
        <v>7</v>
      </c>
      <c r="I26" t="s">
        <v>31</v>
      </c>
      <c r="J26" s="2">
        <v>1526.0251505185533</v>
      </c>
      <c r="L26" s="2">
        <f t="shared" si="0"/>
        <v>1527.0882010835667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0.008707385292653125</v>
      </c>
      <c r="C27" t="s">
        <v>36</v>
      </c>
      <c r="D27" t="s">
        <v>32</v>
      </c>
      <c r="E27" s="2">
        <v>-0.08198442471588474</v>
      </c>
      <c r="G27" s="1">
        <v>0.04646001555919586</v>
      </c>
      <c r="H27" t="s">
        <v>9</v>
      </c>
      <c r="I27" t="s">
        <v>32</v>
      </c>
      <c r="J27" s="2">
        <v>-900.5182056699077</v>
      </c>
      <c r="L27" s="2">
        <f t="shared" si="0"/>
        <v>-900.6001900946236</v>
      </c>
      <c r="M27" s="2">
        <f t="shared" si="1"/>
        <v>-900.6001900946236</v>
      </c>
      <c r="N27" s="2">
        <f t="shared" si="2"/>
        <v>-900.6001900946236</v>
      </c>
      <c r="O27" s="2">
        <f t="shared" si="3"/>
        <v>-900.6001900946236</v>
      </c>
      <c r="P27" s="1">
        <f t="shared" si="6"/>
        <v>0.07480746786492594</v>
      </c>
      <c r="Q27" t="str">
        <f t="shared" si="4"/>
        <v>támogatás</v>
      </c>
      <c r="R27" t="str">
        <f t="shared" si="5"/>
        <v>a lappangó/potenciális visszaélési problémák feltárására, s okszerű kezeléséről szóló hírek növelésére</v>
      </c>
    </row>
    <row r="28" spans="1:18" ht="15">
      <c r="A28" t="s">
        <v>44</v>
      </c>
      <c r="B28" s="1">
        <v>0.07311665547380693</v>
      </c>
      <c r="C28" t="s">
        <v>36</v>
      </c>
      <c r="D28" t="s">
        <v>33</v>
      </c>
      <c r="E28" s="2">
        <v>-0.6884301928418646</v>
      </c>
      <c r="G28" s="1">
        <v>0.10908879579963061</v>
      </c>
      <c r="H28" t="s">
        <v>9</v>
      </c>
      <c r="I28" t="s">
        <v>33</v>
      </c>
      <c r="J28" s="2">
        <v>-2114.4299129002407</v>
      </c>
      <c r="L28" s="2">
        <f t="shared" si="0"/>
        <v>-2115.1183430930823</v>
      </c>
      <c r="M28" s="2">
        <f t="shared" si="1"/>
        <v>-2115.1183430930823</v>
      </c>
      <c r="N28" s="2">
        <f t="shared" si="2"/>
        <v>-2115.1183430930823</v>
      </c>
      <c r="O28" s="2">
        <f t="shared" si="3"/>
        <v>-2115.1183430930823</v>
      </c>
      <c r="P28" s="1">
        <f t="shared" si="6"/>
        <v>0.1756902221670936</v>
      </c>
      <c r="Q28" t="str">
        <f t="shared" si="4"/>
        <v>támogatás</v>
      </c>
      <c r="R28" t="str">
        <f t="shared" si="5"/>
        <v>a lappangó/potenciális visszaélési problémák feltárására, s okszerű kezeléséről szóló hírek növelésére</v>
      </c>
    </row>
    <row r="29" spans="1:18" ht="15">
      <c r="A29" t="s">
        <v>45</v>
      </c>
      <c r="B29" s="1">
        <v>0.09184618351718461</v>
      </c>
      <c r="C29" t="s">
        <v>36</v>
      </c>
      <c r="D29" t="s">
        <v>34</v>
      </c>
      <c r="E29" s="2">
        <v>-0.8647781469322798</v>
      </c>
      <c r="G29" s="1">
        <v>0.03968118355570606</v>
      </c>
      <c r="H29" t="s">
        <v>9</v>
      </c>
      <c r="I29" t="s">
        <v>34</v>
      </c>
      <c r="J29" s="2">
        <v>-769.1264797127235</v>
      </c>
      <c r="L29" s="2">
        <f t="shared" si="0"/>
        <v>-769.9912578596558</v>
      </c>
      <c r="M29" s="2">
        <f t="shared" si="1"/>
        <v>-769.9912578596558</v>
      </c>
      <c r="N29" s="2">
        <f t="shared" si="2"/>
        <v>-769.9912578596558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0.0846781520826797</v>
      </c>
      <c r="C30" t="s">
        <v>36</v>
      </c>
      <c r="D30" t="s">
        <v>35</v>
      </c>
      <c r="E30" s="2">
        <v>-0.7972875152728414</v>
      </c>
      <c r="G30" s="1">
        <v>0.06676621449224128</v>
      </c>
      <c r="H30" t="s">
        <v>9</v>
      </c>
      <c r="I30" t="s">
        <v>35</v>
      </c>
      <c r="J30" s="2">
        <v>-1294.1061459034509</v>
      </c>
      <c r="L30" s="2">
        <f t="shared" si="0"/>
        <v>-1294.9034334187236</v>
      </c>
      <c r="M30" s="2">
        <f t="shared" si="1"/>
        <v>-1294.9034334187236</v>
      </c>
      <c r="N30" s="2">
        <f t="shared" si="2"/>
        <v>-1294.9034334187236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7" max="7" width="8.140625" style="0" customWidth="1"/>
    <col min="8" max="8" width="10.140625" style="0" bestFit="1" customWidth="1"/>
    <col min="9" max="10" width="13.57421875" style="0" bestFit="1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13.57421875" style="0" bestFit="1" customWidth="1"/>
  </cols>
  <sheetData>
    <row r="1" ht="15">
      <c r="B1" t="s">
        <v>59</v>
      </c>
    </row>
    <row r="2" spans="2:16" ht="15">
      <c r="B2" t="s">
        <v>60</v>
      </c>
      <c r="G2" t="s">
        <v>61</v>
      </c>
      <c r="L2" t="s">
        <v>40</v>
      </c>
      <c r="M2" s="2">
        <f>SUM(M4:M30)</f>
        <v>-39636.9315301267</v>
      </c>
      <c r="N2" s="2">
        <f>SUM(N4:N30)</f>
        <v>-34337.46499870004</v>
      </c>
      <c r="O2" s="2">
        <f>SUM(O4:O30)</f>
        <v>-28071.015807521675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0.022356617167325524</v>
      </c>
      <c r="C4" t="s">
        <v>52</v>
      </c>
      <c r="D4" t="s">
        <v>8</v>
      </c>
      <c r="E4" s="2">
        <v>-381.0874384246108</v>
      </c>
      <c r="G4" s="1">
        <v>0</v>
      </c>
      <c r="H4" t="s">
        <v>7</v>
      </c>
      <c r="I4" t="s">
        <v>8</v>
      </c>
      <c r="J4" s="2">
        <v>948.8325022676097</v>
      </c>
      <c r="L4" s="2">
        <f aca="true" t="shared" si="0" ref="L4:L30">J4+E4</f>
        <v>567.7450638429989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IF(Q4&lt;&gt;"támogatás","","általában a rel. kevés online hír kompenzálására")</f>
      </c>
    </row>
    <row r="5" spans="1:18" ht="15">
      <c r="A5" t="s">
        <v>44</v>
      </c>
      <c r="B5" s="1">
        <v>0.35477503121124027</v>
      </c>
      <c r="C5" t="s">
        <v>52</v>
      </c>
      <c r="D5" t="s">
        <v>10</v>
      </c>
      <c r="E5" s="2">
        <v>-6047.440310374856</v>
      </c>
      <c r="G5" s="1">
        <v>0.004216170509430503</v>
      </c>
      <c r="H5" t="s">
        <v>36</v>
      </c>
      <c r="I5" t="s">
        <v>10</v>
      </c>
      <c r="J5" s="2">
        <v>-100.74678098830486</v>
      </c>
      <c r="L5" s="2">
        <f t="shared" si="0"/>
        <v>-6148.187091363161</v>
      </c>
      <c r="M5" s="2">
        <f aca="true" t="shared" si="1" ref="M5:M30">IF(L5&lt;0,L5,"")</f>
        <v>-6148.187091363161</v>
      </c>
      <c r="N5" s="2">
        <f aca="true" t="shared" si="2" ref="N5:N30">IF(E5*J5&gt;0,M5,"")</f>
        <v>-6148.187091363161</v>
      </c>
      <c r="O5" s="2">
        <f aca="true" t="shared" si="3" ref="O5:O30">IF(A5="igen",N5,"")</f>
        <v>-6148.187091363161</v>
      </c>
      <c r="P5" s="1">
        <f>IF(O5="","",O5/$O$2)</f>
        <v>0.21902260799966292</v>
      </c>
      <c r="Q5" t="str">
        <f aca="true" t="shared" si="4" ref="Q5:Q30">IF(P5&lt;&gt;"","támogatás",IF(M5=N5,"semmi","instabil"))</f>
        <v>támogatás</v>
      </c>
      <c r="R5" t="str">
        <f>IF(Q5&lt;&gt;"támogatás","","általában a rel. kevés online hír kompenzálására")</f>
        <v>általában a rel. kevés online hír kompenzálására</v>
      </c>
    </row>
    <row r="6" spans="1:18" ht="15">
      <c r="A6" t="s">
        <v>44</v>
      </c>
      <c r="B6" s="1">
        <v>0.0611935597257621</v>
      </c>
      <c r="C6" t="s">
        <v>52</v>
      </c>
      <c r="D6" t="s">
        <v>11</v>
      </c>
      <c r="E6" s="2">
        <v>-1043.0959545193055</v>
      </c>
      <c r="G6" s="1">
        <v>0.044941052303763815</v>
      </c>
      <c r="H6" t="s">
        <v>52</v>
      </c>
      <c r="I6" t="s">
        <v>11</v>
      </c>
      <c r="J6" s="2">
        <v>-1073.8812255585979</v>
      </c>
      <c r="L6" s="2">
        <f t="shared" si="0"/>
        <v>-2116.9771800779035</v>
      </c>
      <c r="M6" s="2">
        <f t="shared" si="1"/>
        <v>-2116.9771800779035</v>
      </c>
      <c r="N6" s="2">
        <f t="shared" si="2"/>
        <v>-2116.9771800779035</v>
      </c>
      <c r="O6" s="2">
        <f t="shared" si="3"/>
        <v>-2116.9771800779035</v>
      </c>
      <c r="P6" s="1">
        <f aca="true" t="shared" si="5" ref="P6:P30">IF(O6="","",O6/$O$2)</f>
        <v>0.07541505425359976</v>
      </c>
      <c r="Q6" t="str">
        <f t="shared" si="4"/>
        <v>támogatás</v>
      </c>
      <c r="R6" t="str">
        <f aca="true" t="shared" si="6" ref="R6:R30">IF(Q6&lt;&gt;"támogatás","","általában a rel. kevés online hír kompenzálására")</f>
        <v>általában a rel. kevés online hír kompenzálására</v>
      </c>
    </row>
    <row r="7" spans="1:18" ht="15">
      <c r="A7" t="s">
        <v>44</v>
      </c>
      <c r="B7" s="1">
        <v>0.0010997397398364495</v>
      </c>
      <c r="C7" t="s">
        <v>36</v>
      </c>
      <c r="D7" t="s">
        <v>12</v>
      </c>
      <c r="E7" s="2">
        <v>-18.74599351285292</v>
      </c>
      <c r="G7" s="1">
        <v>0</v>
      </c>
      <c r="H7" t="s">
        <v>7</v>
      </c>
      <c r="I7" t="s">
        <v>12</v>
      </c>
      <c r="J7" s="2">
        <v>31.36645435393075</v>
      </c>
      <c r="L7" s="2">
        <f t="shared" si="0"/>
        <v>12.62046084107783</v>
      </c>
      <c r="M7" s="2">
        <f t="shared" si="1"/>
      </c>
      <c r="N7" s="2">
        <f t="shared" si="2"/>
      </c>
      <c r="O7" s="2">
        <f t="shared" si="3"/>
      </c>
      <c r="P7" s="1">
        <f t="shared" si="5"/>
      </c>
      <c r="Q7" t="str">
        <f t="shared" si="4"/>
        <v>semmi</v>
      </c>
      <c r="R7">
        <f t="shared" si="6"/>
      </c>
    </row>
    <row r="8" spans="1:18" ht="15">
      <c r="A8" t="s">
        <v>45</v>
      </c>
      <c r="B8" s="1">
        <v>0.03025438906143035</v>
      </c>
      <c r="C8" t="s">
        <v>52</v>
      </c>
      <c r="D8" t="s">
        <v>13</v>
      </c>
      <c r="E8" s="2">
        <v>-515.7116366143562</v>
      </c>
      <c r="G8" s="1">
        <v>0.027797807283420635</v>
      </c>
      <c r="H8" t="s">
        <v>52</v>
      </c>
      <c r="I8" t="s">
        <v>13</v>
      </c>
      <c r="J8" s="2">
        <v>-664.2377475184621</v>
      </c>
      <c r="L8" s="2">
        <f t="shared" si="0"/>
        <v>-1179.9493841328183</v>
      </c>
      <c r="M8" s="2">
        <f t="shared" si="1"/>
        <v>-1179.9493841328183</v>
      </c>
      <c r="N8" s="2">
        <f t="shared" si="2"/>
        <v>-1179.9493841328183</v>
      </c>
      <c r="O8" s="2">
        <f t="shared" si="3"/>
      </c>
      <c r="P8" s="1">
        <f t="shared" si="5"/>
      </c>
      <c r="Q8" t="str">
        <f t="shared" si="4"/>
        <v>semmi</v>
      </c>
      <c r="R8">
        <f t="shared" si="6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180.66051262328256</v>
      </c>
      <c r="G9" s="1">
        <v>0.1276502856115894</v>
      </c>
      <c r="H9" t="s">
        <v>52</v>
      </c>
      <c r="I9" t="s">
        <v>14</v>
      </c>
      <c r="J9" s="2">
        <v>-3050.2455578682143</v>
      </c>
      <c r="L9" s="2">
        <f t="shared" si="0"/>
        <v>-2869.5850452449317</v>
      </c>
      <c r="M9" s="2">
        <f t="shared" si="1"/>
        <v>-2869.5850452449317</v>
      </c>
      <c r="N9" s="2">
        <f t="shared" si="2"/>
      </c>
      <c r="O9" s="2">
        <f t="shared" si="3"/>
      </c>
      <c r="P9" s="1">
        <f t="shared" si="5"/>
      </c>
      <c r="Q9" t="str">
        <f t="shared" si="4"/>
        <v>instabil</v>
      </c>
      <c r="R9">
        <f t="shared" si="6"/>
      </c>
    </row>
    <row r="10" spans="1:18" ht="15">
      <c r="A10" t="s">
        <v>45</v>
      </c>
      <c r="B10" s="1">
        <v>0.009778133008939094</v>
      </c>
      <c r="C10" t="s">
        <v>52</v>
      </c>
      <c r="D10" t="s">
        <v>15</v>
      </c>
      <c r="E10" s="2">
        <v>-166.6765429251882</v>
      </c>
      <c r="G10" s="1">
        <v>0</v>
      </c>
      <c r="H10" t="s">
        <v>7</v>
      </c>
      <c r="I10" t="s">
        <v>15</v>
      </c>
      <c r="J10" s="2">
        <v>3152.602473965542</v>
      </c>
      <c r="L10" s="2">
        <f t="shared" si="0"/>
        <v>2985.9259310403536</v>
      </c>
      <c r="M10" s="2">
        <f t="shared" si="1"/>
      </c>
      <c r="N10" s="2">
        <f t="shared" si="2"/>
      </c>
      <c r="O10" s="2">
        <f t="shared" si="3"/>
      </c>
      <c r="P10" s="1">
        <f t="shared" si="5"/>
      </c>
      <c r="Q10" t="str">
        <f t="shared" si="4"/>
        <v>semmi</v>
      </c>
      <c r="R10">
        <f t="shared" si="6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12072.433079972287</v>
      </c>
      <c r="G11" s="1">
        <v>0</v>
      </c>
      <c r="H11" t="s">
        <v>7</v>
      </c>
      <c r="I11" t="s">
        <v>16</v>
      </c>
      <c r="J11" s="2">
        <v>9808.470105113553</v>
      </c>
      <c r="L11" s="2">
        <f t="shared" si="0"/>
        <v>21880.903185085837</v>
      </c>
      <c r="M11" s="2">
        <f t="shared" si="1"/>
      </c>
      <c r="N11" s="2">
        <f t="shared" si="2"/>
      </c>
      <c r="O11" s="2">
        <f t="shared" si="3"/>
      </c>
      <c r="P11" s="1">
        <f t="shared" si="5"/>
      </c>
      <c r="Q11" t="str">
        <f t="shared" si="4"/>
        <v>semmi</v>
      </c>
      <c r="R11">
        <f t="shared" si="6"/>
      </c>
    </row>
    <row r="12" spans="1:18" ht="15">
      <c r="A12" t="s">
        <v>45</v>
      </c>
      <c r="B12" s="1">
        <v>0.09793758832148088</v>
      </c>
      <c r="C12" t="s">
        <v>52</v>
      </c>
      <c r="D12" t="s">
        <v>17</v>
      </c>
      <c r="E12" s="2">
        <v>-1669.4289829082436</v>
      </c>
      <c r="G12" s="1">
        <v>0.05485253426679513</v>
      </c>
      <c r="H12" t="s">
        <v>52</v>
      </c>
      <c r="I12" t="s">
        <v>17</v>
      </c>
      <c r="J12" s="2">
        <v>-1310.7193468740302</v>
      </c>
      <c r="L12" s="2">
        <f t="shared" si="0"/>
        <v>-2980.148329782274</v>
      </c>
      <c r="M12" s="2">
        <f t="shared" si="1"/>
        <v>-2980.148329782274</v>
      </c>
      <c r="N12" s="2">
        <f t="shared" si="2"/>
        <v>-2980.148329782274</v>
      </c>
      <c r="O12" s="2">
        <f t="shared" si="3"/>
      </c>
      <c r="P12" s="1">
        <f t="shared" si="5"/>
      </c>
      <c r="Q12" t="str">
        <f t="shared" si="4"/>
        <v>semmi</v>
      </c>
      <c r="R12">
        <f t="shared" si="6"/>
      </c>
    </row>
    <row r="13" spans="1:18" ht="15">
      <c r="A13" t="s">
        <v>44</v>
      </c>
      <c r="B13" s="1">
        <v>0.03384778723358048</v>
      </c>
      <c r="C13" t="s">
        <v>52</v>
      </c>
      <c r="D13" t="s">
        <v>18</v>
      </c>
      <c r="E13" s="2">
        <v>-576.9641460801338</v>
      </c>
      <c r="G13" s="1">
        <v>0.12091320693172722</v>
      </c>
      <c r="H13" t="s">
        <v>52</v>
      </c>
      <c r="I13" t="s">
        <v>18</v>
      </c>
      <c r="J13" s="2">
        <v>-2889.2608470404894</v>
      </c>
      <c r="L13" s="2">
        <f t="shared" si="0"/>
        <v>-3466.2249931206234</v>
      </c>
      <c r="M13" s="2">
        <f t="shared" si="1"/>
        <v>-3466.2249931206234</v>
      </c>
      <c r="N13" s="2">
        <f t="shared" si="2"/>
        <v>-3466.2249931206234</v>
      </c>
      <c r="O13" s="2">
        <f t="shared" si="3"/>
        <v>-3466.2249931206234</v>
      </c>
      <c r="P13" s="1">
        <f t="shared" si="5"/>
        <v>0.12348056860100669</v>
      </c>
      <c r="Q13" t="str">
        <f t="shared" si="4"/>
        <v>támogatás</v>
      </c>
      <c r="R13" t="str">
        <f t="shared" si="6"/>
        <v>általában a rel. kevés online hír kompenzálására</v>
      </c>
    </row>
    <row r="14" spans="1:18" ht="15">
      <c r="A14" t="s">
        <v>44</v>
      </c>
      <c r="B14" s="1">
        <v>0.11639830934665213</v>
      </c>
      <c r="C14" t="s">
        <v>52</v>
      </c>
      <c r="D14" t="s">
        <v>19</v>
      </c>
      <c r="E14" s="2">
        <v>-1984.1075782565517</v>
      </c>
      <c r="G14" s="1">
        <v>0.054325151550599665</v>
      </c>
      <c r="H14" t="s">
        <v>52</v>
      </c>
      <c r="I14" t="s">
        <v>19</v>
      </c>
      <c r="J14" s="2">
        <v>-1298.1173634184943</v>
      </c>
      <c r="L14" s="2">
        <f t="shared" si="0"/>
        <v>-3282.224941675046</v>
      </c>
      <c r="M14" s="2">
        <f t="shared" si="1"/>
        <v>-3282.224941675046</v>
      </c>
      <c r="N14" s="2">
        <f t="shared" si="2"/>
        <v>-3282.224941675046</v>
      </c>
      <c r="O14" s="2">
        <f t="shared" si="3"/>
        <v>-3282.224941675046</v>
      </c>
      <c r="P14" s="1">
        <f t="shared" si="5"/>
        <v>0.11692576300696494</v>
      </c>
      <c r="Q14" t="str">
        <f t="shared" si="4"/>
        <v>támogatás</v>
      </c>
      <c r="R14" t="str">
        <f t="shared" si="6"/>
        <v>általában a rel. kevés online hír kompenzálására</v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112.26756905846855</v>
      </c>
      <c r="G15" s="1">
        <v>0.05707557283077648</v>
      </c>
      <c r="H15" t="s">
        <v>52</v>
      </c>
      <c r="I15" t="s">
        <v>20</v>
      </c>
      <c r="J15" s="2">
        <v>-1363.8395845003392</v>
      </c>
      <c r="L15" s="2">
        <f t="shared" si="0"/>
        <v>-1251.5720154418707</v>
      </c>
      <c r="M15" s="2">
        <f t="shared" si="1"/>
        <v>-1251.5720154418707</v>
      </c>
      <c r="N15" s="2">
        <f t="shared" si="2"/>
      </c>
      <c r="O15" s="2">
        <f t="shared" si="3"/>
      </c>
      <c r="P15" s="1">
        <f t="shared" si="5"/>
      </c>
      <c r="Q15" t="str">
        <f t="shared" si="4"/>
        <v>instabil</v>
      </c>
      <c r="R15">
        <f t="shared" si="6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749.470545539235</v>
      </c>
      <c r="G16" s="1">
        <v>0.0004054970014789119</v>
      </c>
      <c r="H16" t="s">
        <v>52</v>
      </c>
      <c r="I16" t="s">
        <v>21</v>
      </c>
      <c r="J16" s="2">
        <v>-9.689484215126868</v>
      </c>
      <c r="L16" s="2">
        <f t="shared" si="0"/>
        <v>739.7810613241081</v>
      </c>
      <c r="M16" s="2">
        <f t="shared" si="1"/>
      </c>
      <c r="N16" s="2">
        <f t="shared" si="2"/>
      </c>
      <c r="O16" s="2">
        <f t="shared" si="3"/>
      </c>
      <c r="P16" s="1">
        <f t="shared" si="5"/>
      </c>
      <c r="Q16" t="str">
        <f t="shared" si="4"/>
        <v>semmi</v>
      </c>
      <c r="R16">
        <f t="shared" si="6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547.5335899676884</v>
      </c>
      <c r="G17" s="1">
        <v>0</v>
      </c>
      <c r="H17" t="s">
        <v>7</v>
      </c>
      <c r="I17" t="s">
        <v>22</v>
      </c>
      <c r="J17" s="2">
        <v>2068.293270907269</v>
      </c>
      <c r="L17" s="2">
        <f t="shared" si="0"/>
        <v>2615.826860874957</v>
      </c>
      <c r="M17" s="2">
        <f t="shared" si="1"/>
      </c>
      <c r="N17" s="2">
        <f t="shared" si="2"/>
      </c>
      <c r="O17" s="2">
        <f t="shared" si="3"/>
      </c>
      <c r="P17" s="1">
        <f t="shared" si="5"/>
      </c>
      <c r="Q17" t="str">
        <f t="shared" si="4"/>
        <v>semmi</v>
      </c>
      <c r="R17">
        <f t="shared" si="6"/>
      </c>
    </row>
    <row r="18" spans="1:18" ht="15">
      <c r="A18" t="s">
        <v>44</v>
      </c>
      <c r="B18" s="1">
        <v>0.05717414606875789</v>
      </c>
      <c r="C18" t="s">
        <v>52</v>
      </c>
      <c r="D18" t="s">
        <v>23</v>
      </c>
      <c r="E18" s="2">
        <v>-974.5816509888366</v>
      </c>
      <c r="G18" s="1">
        <v>0.0870152046027912</v>
      </c>
      <c r="H18" t="s">
        <v>52</v>
      </c>
      <c r="I18" t="s">
        <v>23</v>
      </c>
      <c r="J18" s="2">
        <v>-2079.2569326030584</v>
      </c>
      <c r="L18" s="2">
        <f t="shared" si="0"/>
        <v>-3053.8385835918953</v>
      </c>
      <c r="M18" s="2">
        <f t="shared" si="1"/>
        <v>-3053.8385835918953</v>
      </c>
      <c r="N18" s="2">
        <f t="shared" si="2"/>
        <v>-3053.8385835918953</v>
      </c>
      <c r="O18" s="2">
        <f t="shared" si="3"/>
        <v>-3053.8385835918953</v>
      </c>
      <c r="P18" s="1">
        <f t="shared" si="5"/>
        <v>0.10878974257759544</v>
      </c>
      <c r="Q18" t="str">
        <f t="shared" si="4"/>
        <v>támogatás</v>
      </c>
      <c r="R18" t="str">
        <f t="shared" si="6"/>
        <v>általában a rel. kevés online hír kompenzálására</v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2818.341385726566</v>
      </c>
      <c r="G19" s="1">
        <v>0</v>
      </c>
      <c r="H19" t="s">
        <v>7</v>
      </c>
      <c r="I19" t="s">
        <v>24</v>
      </c>
      <c r="J19" s="2">
        <v>7173.831094912271</v>
      </c>
      <c r="L19" s="2">
        <f t="shared" si="0"/>
        <v>9992.172480638837</v>
      </c>
      <c r="M19" s="2">
        <f t="shared" si="1"/>
      </c>
      <c r="N19" s="2">
        <f t="shared" si="2"/>
      </c>
      <c r="O19" s="2">
        <f t="shared" si="3"/>
      </c>
      <c r="P19" s="1">
        <f t="shared" si="5"/>
      </c>
      <c r="Q19" t="str">
        <f t="shared" si="4"/>
        <v>semmi</v>
      </c>
      <c r="R19">
        <f t="shared" si="6"/>
      </c>
    </row>
    <row r="20" spans="1:18" ht="15">
      <c r="A20" t="s">
        <v>44</v>
      </c>
      <c r="B20" s="1">
        <v>0.040054033360766954</v>
      </c>
      <c r="C20" t="s">
        <v>36</v>
      </c>
      <c r="D20" t="s">
        <v>25</v>
      </c>
      <c r="E20" s="2">
        <v>-682.754857668594</v>
      </c>
      <c r="G20" s="1">
        <v>0.03511712010778368</v>
      </c>
      <c r="H20" t="s">
        <v>52</v>
      </c>
      <c r="I20" t="s">
        <v>25</v>
      </c>
      <c r="J20" s="2">
        <v>-839.1351347212862</v>
      </c>
      <c r="L20" s="2">
        <f t="shared" si="0"/>
        <v>-1521.8899923898803</v>
      </c>
      <c r="M20" s="2">
        <f t="shared" si="1"/>
        <v>-1521.8899923898803</v>
      </c>
      <c r="N20" s="2">
        <f t="shared" si="2"/>
        <v>-1521.8899923898803</v>
      </c>
      <c r="O20" s="2">
        <f t="shared" si="3"/>
        <v>-1521.8899923898803</v>
      </c>
      <c r="P20" s="1">
        <f t="shared" si="5"/>
        <v>0.05421570786127687</v>
      </c>
      <c r="Q20" t="str">
        <f t="shared" si="4"/>
        <v>támogatás</v>
      </c>
      <c r="R20" t="str">
        <f t="shared" si="6"/>
        <v>általában a rel. kevés online hír kompenzálására</v>
      </c>
    </row>
    <row r="21" spans="1:18" ht="15">
      <c r="A21" t="s">
        <v>44</v>
      </c>
      <c r="B21" s="1">
        <v>0.005974344991139263</v>
      </c>
      <c r="C21" t="s">
        <v>36</v>
      </c>
      <c r="D21" t="s">
        <v>26</v>
      </c>
      <c r="E21" s="2">
        <v>-101.83776069063174</v>
      </c>
      <c r="G21" s="1">
        <v>0.07706106815838386</v>
      </c>
      <c r="H21" t="s">
        <v>52</v>
      </c>
      <c r="I21" t="s">
        <v>26</v>
      </c>
      <c r="J21" s="2">
        <v>-1841.399568426421</v>
      </c>
      <c r="L21" s="2">
        <f t="shared" si="0"/>
        <v>-1943.2373291170527</v>
      </c>
      <c r="M21" s="2">
        <f t="shared" si="1"/>
        <v>-1943.2373291170527</v>
      </c>
      <c r="N21" s="2">
        <f t="shared" si="2"/>
        <v>-1943.2373291170527</v>
      </c>
      <c r="O21" s="2">
        <f t="shared" si="3"/>
        <v>-1943.2373291170527</v>
      </c>
      <c r="P21" s="1">
        <f t="shared" si="5"/>
        <v>0.06922575735917469</v>
      </c>
      <c r="Q21" t="str">
        <f t="shared" si="4"/>
        <v>támogatás</v>
      </c>
      <c r="R21" t="str">
        <f t="shared" si="6"/>
        <v>általában a rel. kevés online hír kompenzálására</v>
      </c>
    </row>
    <row r="22" spans="1:18" ht="15">
      <c r="A22" t="s">
        <v>45</v>
      </c>
      <c r="B22" s="1">
        <v>0.02506853323741117</v>
      </c>
      <c r="C22" t="s">
        <v>52</v>
      </c>
      <c r="D22" t="s">
        <v>27</v>
      </c>
      <c r="E22" s="2">
        <v>-427.3143403139502</v>
      </c>
      <c r="G22" s="1">
        <v>0.003073499867129499</v>
      </c>
      <c r="H22" t="s">
        <v>36</v>
      </c>
      <c r="I22" t="s">
        <v>27</v>
      </c>
      <c r="J22" s="2">
        <v>-73.44229017509656</v>
      </c>
      <c r="L22" s="2">
        <f t="shared" si="0"/>
        <v>-500.75663048904676</v>
      </c>
      <c r="M22" s="2">
        <f t="shared" si="1"/>
        <v>-500.75663048904676</v>
      </c>
      <c r="N22" s="2">
        <f t="shared" si="2"/>
        <v>-500.75663048904676</v>
      </c>
      <c r="O22" s="2">
        <f t="shared" si="3"/>
      </c>
      <c r="P22" s="1">
        <f t="shared" si="5"/>
      </c>
      <c r="Q22" t="str">
        <f t="shared" si="4"/>
        <v>semmi</v>
      </c>
      <c r="R22">
        <f t="shared" si="6"/>
      </c>
    </row>
    <row r="23" spans="1:18" ht="15">
      <c r="A23" t="s">
        <v>44</v>
      </c>
      <c r="B23" s="1">
        <v>0.016679481472642733</v>
      </c>
      <c r="C23" t="s">
        <v>36</v>
      </c>
      <c r="D23" t="s">
        <v>28</v>
      </c>
      <c r="E23" s="2">
        <v>-284.31586143318884</v>
      </c>
      <c r="G23" s="1">
        <v>0.11483474360618749</v>
      </c>
      <c r="H23" t="s">
        <v>52</v>
      </c>
      <c r="I23" t="s">
        <v>28</v>
      </c>
      <c r="J23" s="2">
        <v>-2744.0139667177314</v>
      </c>
      <c r="L23" s="2">
        <f t="shared" si="0"/>
        <v>-3028.32982815092</v>
      </c>
      <c r="M23" s="2">
        <f t="shared" si="1"/>
        <v>-3028.32982815092</v>
      </c>
      <c r="N23" s="2">
        <f t="shared" si="2"/>
        <v>-3028.32982815092</v>
      </c>
      <c r="O23" s="2">
        <f t="shared" si="3"/>
        <v>-3028.32982815092</v>
      </c>
      <c r="P23" s="1">
        <f t="shared" si="5"/>
        <v>0.10788102037046604</v>
      </c>
      <c r="Q23" t="str">
        <f t="shared" si="4"/>
        <v>támogatás</v>
      </c>
      <c r="R23" t="str">
        <f t="shared" si="6"/>
        <v>általában a rel. kevés online hír kompenzálására</v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90.04637515213813</v>
      </c>
      <c r="G24" s="1">
        <v>0.013095279841643985</v>
      </c>
      <c r="H24" t="s">
        <v>52</v>
      </c>
      <c r="I24" t="s">
        <v>29</v>
      </c>
      <c r="J24" s="2">
        <v>-312.91601875107153</v>
      </c>
      <c r="L24" s="2">
        <f t="shared" si="0"/>
        <v>-222.8696435989334</v>
      </c>
      <c r="M24" s="2">
        <f t="shared" si="1"/>
        <v>-222.8696435989334</v>
      </c>
      <c r="N24" s="2">
        <f t="shared" si="2"/>
      </c>
      <c r="O24" s="2">
        <f t="shared" si="3"/>
      </c>
      <c r="P24" s="1">
        <f t="shared" si="5"/>
      </c>
      <c r="Q24" t="str">
        <f t="shared" si="4"/>
        <v>instabil</v>
      </c>
      <c r="R24">
        <f t="shared" si="6"/>
      </c>
    </row>
    <row r="25" spans="1:18" ht="15">
      <c r="A25" t="s">
        <v>45</v>
      </c>
      <c r="B25" s="1">
        <v>0.005537749119971978</v>
      </c>
      <c r="C25" t="s">
        <v>36</v>
      </c>
      <c r="D25" t="s">
        <v>30</v>
      </c>
      <c r="E25" s="2">
        <v>-94.3956149972721</v>
      </c>
      <c r="G25" s="1">
        <v>0</v>
      </c>
      <c r="H25" t="s">
        <v>7</v>
      </c>
      <c r="I25" t="s">
        <v>30</v>
      </c>
      <c r="J25" s="2">
        <v>222.8473915875453</v>
      </c>
      <c r="L25" s="2">
        <f t="shared" si="0"/>
        <v>128.4517765902732</v>
      </c>
      <c r="M25" s="2">
        <f t="shared" si="1"/>
      </c>
      <c r="N25" s="2">
        <f t="shared" si="2"/>
      </c>
      <c r="O25" s="2">
        <f t="shared" si="3"/>
      </c>
      <c r="P25" s="1">
        <f t="shared" si="5"/>
      </c>
      <c r="Q25" t="str">
        <f t="shared" si="4"/>
        <v>semmi</v>
      </c>
      <c r="R25">
        <f t="shared" si="6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224.672426586661</v>
      </c>
      <c r="G26" s="1">
        <v>0</v>
      </c>
      <c r="H26" t="s">
        <v>36</v>
      </c>
      <c r="I26" t="s">
        <v>31</v>
      </c>
      <c r="J26" s="2">
        <v>489.0075549742169</v>
      </c>
      <c r="L26" s="2">
        <f t="shared" si="0"/>
        <v>713.6799815608779</v>
      </c>
      <c r="M26" s="2">
        <f t="shared" si="1"/>
      </c>
      <c r="N26" s="2">
        <f t="shared" si="2"/>
      </c>
      <c r="O26" s="2">
        <f t="shared" si="3"/>
      </c>
      <c r="P26" s="1">
        <f t="shared" si="5"/>
      </c>
      <c r="Q26" t="str">
        <f t="shared" si="4"/>
        <v>semmi</v>
      </c>
      <c r="R26">
        <f t="shared" si="6"/>
      </c>
    </row>
    <row r="27" spans="1:18" ht="15">
      <c r="A27" t="s">
        <v>44</v>
      </c>
      <c r="B27" s="1">
        <v>0.05089629295286287</v>
      </c>
      <c r="C27" t="s">
        <v>52</v>
      </c>
      <c r="D27" t="s">
        <v>32</v>
      </c>
      <c r="E27" s="2">
        <v>-867.5703377460204</v>
      </c>
      <c r="G27" s="1">
        <v>0.11058795391408942</v>
      </c>
      <c r="H27" t="s">
        <v>52</v>
      </c>
      <c r="I27" t="s">
        <v>32</v>
      </c>
      <c r="J27" s="2">
        <v>-2642.5355302891753</v>
      </c>
      <c r="L27" s="2">
        <f t="shared" si="0"/>
        <v>-3510.1058680351957</v>
      </c>
      <c r="M27" s="2">
        <f t="shared" si="1"/>
        <v>-3510.1058680351957</v>
      </c>
      <c r="N27" s="2">
        <f t="shared" si="2"/>
        <v>-3510.1058680351957</v>
      </c>
      <c r="O27" s="2">
        <f t="shared" si="3"/>
        <v>-3510.1058680351957</v>
      </c>
      <c r="P27" s="1">
        <f t="shared" si="5"/>
        <v>0.12504377797025276</v>
      </c>
      <c r="Q27" t="str">
        <f t="shared" si="4"/>
        <v>támogatás</v>
      </c>
      <c r="R27" t="str">
        <f t="shared" si="6"/>
        <v>általában a rel. kevés online hír kompenzálására</v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250.67316508536499</v>
      </c>
      <c r="G28" s="1">
        <v>0.0504748437516406</v>
      </c>
      <c r="H28" t="s">
        <v>52</v>
      </c>
      <c r="I28" t="s">
        <v>33</v>
      </c>
      <c r="J28" s="2">
        <v>-1206.1129922262849</v>
      </c>
      <c r="L28" s="2">
        <f t="shared" si="0"/>
        <v>-955.4398271409199</v>
      </c>
      <c r="M28" s="2">
        <f t="shared" si="1"/>
        <v>-955.4398271409199</v>
      </c>
      <c r="N28" s="2">
        <f t="shared" si="2"/>
      </c>
      <c r="O28" s="2">
        <f t="shared" si="3"/>
      </c>
      <c r="P28" s="1">
        <f t="shared" si="5"/>
      </c>
      <c r="Q28" t="str">
        <f t="shared" si="4"/>
        <v>instabil</v>
      </c>
      <c r="R28">
        <f t="shared" si="6"/>
      </c>
    </row>
    <row r="29" spans="1:18" ht="15">
      <c r="A29" t="s">
        <v>45</v>
      </c>
      <c r="B29" s="1">
        <v>0.030014637404125123</v>
      </c>
      <c r="C29" t="s">
        <v>52</v>
      </c>
      <c r="D29" t="s">
        <v>34</v>
      </c>
      <c r="E29" s="2">
        <v>-511.62486694537256</v>
      </c>
      <c r="G29" s="1">
        <v>0.005675073798474477</v>
      </c>
      <c r="H29" t="s">
        <v>36</v>
      </c>
      <c r="I29" t="s">
        <v>34</v>
      </c>
      <c r="J29" s="2">
        <v>-135.60775490187746</v>
      </c>
      <c r="L29" s="2">
        <f t="shared" si="0"/>
        <v>-647.23262184725</v>
      </c>
      <c r="M29" s="2">
        <f t="shared" si="1"/>
        <v>-647.23262184725</v>
      </c>
      <c r="N29" s="2">
        <f t="shared" si="2"/>
        <v>-647.23262184725</v>
      </c>
      <c r="O29" s="2">
        <f t="shared" si="3"/>
      </c>
      <c r="P29" s="1">
        <f t="shared" si="5"/>
      </c>
      <c r="Q29" t="str">
        <f t="shared" si="4"/>
        <v>semmi</v>
      </c>
      <c r="R29">
        <f t="shared" si="6"/>
      </c>
    </row>
    <row r="30" spans="1:18" ht="15">
      <c r="A30" t="s">
        <v>45</v>
      </c>
      <c r="B30" s="1">
        <v>0.04095962657607468</v>
      </c>
      <c r="C30" t="s">
        <v>52</v>
      </c>
      <c r="D30" t="s">
        <v>35</v>
      </c>
      <c r="E30" s="2">
        <v>-698.191459552206</v>
      </c>
      <c r="G30" s="1">
        <v>0.010887934062294172</v>
      </c>
      <c r="H30" t="s">
        <v>52</v>
      </c>
      <c r="I30" t="s">
        <v>35</v>
      </c>
      <c r="J30" s="2">
        <v>-260.17076537476703</v>
      </c>
      <c r="L30" s="2">
        <f t="shared" si="0"/>
        <v>-958.362224926973</v>
      </c>
      <c r="M30" s="2">
        <f t="shared" si="1"/>
        <v>-958.362224926973</v>
      </c>
      <c r="N30" s="2">
        <f t="shared" si="2"/>
        <v>-958.362224926973</v>
      </c>
      <c r="O30" s="2">
        <f t="shared" si="3"/>
      </c>
      <c r="P30" s="1">
        <f t="shared" si="5"/>
      </c>
      <c r="Q30" t="str">
        <f t="shared" si="4"/>
        <v>semmi</v>
      </c>
      <c r="R30">
        <f t="shared" si="6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7" max="7" width="8.140625" style="0" customWidth="1"/>
    <col min="8" max="8" width="10.140625" style="0" bestFit="1" customWidth="1"/>
    <col min="9" max="10" width="13.57421875" style="0" bestFit="1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13.57421875" style="0" bestFit="1" customWidth="1"/>
  </cols>
  <sheetData>
    <row r="1" ht="15">
      <c r="B1" s="6" t="s">
        <v>0</v>
      </c>
    </row>
    <row r="2" spans="2:16" ht="15">
      <c r="B2" t="s">
        <v>1</v>
      </c>
      <c r="G2" t="s">
        <v>2</v>
      </c>
      <c r="L2" t="s">
        <v>40</v>
      </c>
      <c r="M2" s="2">
        <f>SUM(M4:M30)</f>
        <v>-45275.66694716231</v>
      </c>
      <c r="N2" s="2">
        <f>SUM(N4:N30)</f>
        <v>-42767.86621220505</v>
      </c>
      <c r="O2" s="2">
        <f>SUM(O4:O30)</f>
        <v>-26061.4346975909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0.011764628420699698</v>
      </c>
      <c r="C4" t="s">
        <v>36</v>
      </c>
      <c r="D4" t="s">
        <v>8</v>
      </c>
      <c r="E4" s="2">
        <v>-185.54788350191302</v>
      </c>
      <c r="G4" s="1">
        <v>0</v>
      </c>
      <c r="H4" t="s">
        <v>7</v>
      </c>
      <c r="I4" t="s">
        <v>8</v>
      </c>
      <c r="J4" s="2">
        <v>256.0353022965305</v>
      </c>
      <c r="L4" s="2">
        <f aca="true" t="shared" si="0" ref="L4:L30">J4+E4</f>
        <v>70.4874187946175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IF(Q4&lt;&gt;"támogatás","","jutalom a botránykeltésből való kimaradásért, a botránykrónika helyett a sikeres ügykezelésről szóló hírek növelésére")</f>
      </c>
    </row>
    <row r="5" spans="1:18" ht="15">
      <c r="A5" t="s">
        <v>44</v>
      </c>
      <c r="B5" s="1">
        <v>0.0810774683056389</v>
      </c>
      <c r="C5" t="s">
        <v>9</v>
      </c>
      <c r="D5" t="s">
        <v>10</v>
      </c>
      <c r="E5" s="2">
        <v>-1278.7273941721323</v>
      </c>
      <c r="G5" s="1">
        <v>0.022759170238218402</v>
      </c>
      <c r="H5" t="s">
        <v>9</v>
      </c>
      <c r="I5" t="s">
        <v>10</v>
      </c>
      <c r="J5" s="2">
        <v>-705.9773463079767</v>
      </c>
      <c r="L5" s="2">
        <f t="shared" si="0"/>
        <v>-1984.7047404801092</v>
      </c>
      <c r="M5" s="2">
        <f aca="true" t="shared" si="1" ref="M5:M30">IF(L5&lt;0,L5,"")</f>
        <v>-1984.7047404801092</v>
      </c>
      <c r="N5" s="2">
        <f aca="true" t="shared" si="2" ref="N5:N30">IF(E5*J5&gt;0,M5,"")</f>
        <v>-1984.7047404801092</v>
      </c>
      <c r="O5" s="2">
        <f aca="true" t="shared" si="3" ref="O5:O30">IF(A5="igen",N5,"")</f>
        <v>-1984.7047404801092</v>
      </c>
      <c r="P5" s="1">
        <f>IF(O5="","",O5/$O$2)</f>
        <v>0.07615485346490053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IF(Q5&lt;&gt;"támogatás","","jutalom a botránykeltésből való kimaradásért, a botránykrónika helyett a sikeres ügykezelésről szóló hírek növelésére")</f>
        <v>jutalom a botránykeltésből való kimaradásért, a botránykrónika helyett a sikeres ügykezelésről szóló hírek növelésére</v>
      </c>
    </row>
    <row r="6" spans="1:18" ht="15">
      <c r="A6" t="s">
        <v>44</v>
      </c>
      <c r="B6" s="1">
        <v>0.07361136337142558</v>
      </c>
      <c r="C6" t="s">
        <v>9</v>
      </c>
      <c r="D6" t="s">
        <v>11</v>
      </c>
      <c r="E6" s="2">
        <v>-1160.9744215317878</v>
      </c>
      <c r="G6" s="1">
        <v>0.028919065474177302</v>
      </c>
      <c r="H6" t="s">
        <v>9</v>
      </c>
      <c r="I6" t="s">
        <v>11</v>
      </c>
      <c r="J6" s="2">
        <v>-897.0540176760202</v>
      </c>
      <c r="L6" s="2">
        <f t="shared" si="0"/>
        <v>-2058.028439207808</v>
      </c>
      <c r="M6" s="2">
        <f t="shared" si="1"/>
        <v>-2058.028439207808</v>
      </c>
      <c r="N6" s="2">
        <f t="shared" si="2"/>
        <v>-2058.028439207808</v>
      </c>
      <c r="O6" s="2">
        <f t="shared" si="3"/>
        <v>-2058.028439207808</v>
      </c>
      <c r="P6" s="1">
        <f aca="true" t="shared" si="6" ref="P6:P30">IF(O6="","",O6/$O$2)</f>
        <v>0.07896834779391676</v>
      </c>
      <c r="Q6" t="str">
        <f t="shared" si="4"/>
        <v>támogatás</v>
      </c>
      <c r="R6" t="str">
        <f t="shared" si="5"/>
        <v>jutalom a botránykeltésből való kimaradásért, a botránykrónika helyett a sikeres ügykezelésről szóló hírek növelésére</v>
      </c>
    </row>
    <row r="7" spans="1:18" ht="15">
      <c r="A7" t="s">
        <v>44</v>
      </c>
      <c r="B7" s="1">
        <v>0.058715755907308244</v>
      </c>
      <c r="C7" t="s">
        <v>9</v>
      </c>
      <c r="D7" t="s">
        <v>12</v>
      </c>
      <c r="E7" s="2">
        <v>-926.045757437364</v>
      </c>
      <c r="G7" s="1">
        <v>0.079280473706673</v>
      </c>
      <c r="H7" t="s">
        <v>9</v>
      </c>
      <c r="I7" t="s">
        <v>12</v>
      </c>
      <c r="J7" s="2">
        <v>-2459.238094167782</v>
      </c>
      <c r="L7" s="2">
        <f t="shared" si="0"/>
        <v>-3385.283851605146</v>
      </c>
      <c r="M7" s="2">
        <f t="shared" si="1"/>
        <v>-3385.283851605146</v>
      </c>
      <c r="N7" s="2">
        <f t="shared" si="2"/>
        <v>-3385.283851605146</v>
      </c>
      <c r="O7" s="2">
        <f t="shared" si="3"/>
        <v>-3385.283851605146</v>
      </c>
      <c r="P7" s="1">
        <f t="shared" si="6"/>
        <v>0.12989629661171645</v>
      </c>
      <c r="Q7" t="str">
        <f t="shared" si="4"/>
        <v>támogatás</v>
      </c>
      <c r="R7" t="str">
        <f t="shared" si="5"/>
        <v>jutalom a botránykeltésből való kimaradásért, a botránykrónika helyett a sikeres ügykezelésről szóló hírek növelésére</v>
      </c>
    </row>
    <row r="8" spans="1:18" ht="15">
      <c r="A8" t="s">
        <v>45</v>
      </c>
      <c r="B8" s="1">
        <v>0.15134514101782667</v>
      </c>
      <c r="C8" t="s">
        <v>9</v>
      </c>
      <c r="D8" t="s">
        <v>13</v>
      </c>
      <c r="E8" s="2">
        <v>-2386.9662168629843</v>
      </c>
      <c r="G8" s="1">
        <v>0.052457426364480336</v>
      </c>
      <c r="H8" t="s">
        <v>9</v>
      </c>
      <c r="I8" t="s">
        <v>13</v>
      </c>
      <c r="J8" s="2">
        <v>-1627.201443256173</v>
      </c>
      <c r="L8" s="2">
        <f t="shared" si="0"/>
        <v>-4014.1676601191575</v>
      </c>
      <c r="M8" s="2">
        <f t="shared" si="1"/>
        <v>-4014.1676601191575</v>
      </c>
      <c r="N8" s="2">
        <f t="shared" si="2"/>
        <v>-4014.1676601191575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0.03976409293639204</v>
      </c>
      <c r="C9" t="s">
        <v>9</v>
      </c>
      <c r="D9" t="s">
        <v>14</v>
      </c>
      <c r="E9" s="2">
        <v>-627.1463083984169</v>
      </c>
      <c r="G9" s="1">
        <v>0.09231179714860371</v>
      </c>
      <c r="H9" t="s">
        <v>9</v>
      </c>
      <c r="I9" t="s">
        <v>14</v>
      </c>
      <c r="J9" s="2">
        <v>-2863.4628108916963</v>
      </c>
      <c r="L9" s="2">
        <f t="shared" si="0"/>
        <v>-3490.609119290113</v>
      </c>
      <c r="M9" s="2">
        <f t="shared" si="1"/>
        <v>-3490.609119290113</v>
      </c>
      <c r="N9" s="2">
        <f t="shared" si="2"/>
        <v>-3490.609119290113</v>
      </c>
      <c r="O9" s="2">
        <f t="shared" si="3"/>
        <v>-3490.609119290113</v>
      </c>
      <c r="P9" s="1">
        <f t="shared" si="6"/>
        <v>0.13393771907779053</v>
      </c>
      <c r="Q9" t="str">
        <f t="shared" si="4"/>
        <v>támogatás</v>
      </c>
      <c r="R9" t="str">
        <f t="shared" si="5"/>
        <v>jutalom a botránykeltésből való kimaradásért, a botránykrónika helyett a sikeres ügykezelésről szóló hírek növelésére</v>
      </c>
    </row>
    <row r="10" spans="1:18" ht="15">
      <c r="A10" t="s">
        <v>45</v>
      </c>
      <c r="B10" s="1">
        <v>0</v>
      </c>
      <c r="C10" t="s">
        <v>7</v>
      </c>
      <c r="D10" t="s">
        <v>15</v>
      </c>
      <c r="E10" s="2">
        <v>4071.3873575734615</v>
      </c>
      <c r="G10" s="1">
        <v>0</v>
      </c>
      <c r="H10" t="s">
        <v>7</v>
      </c>
      <c r="I10" t="s">
        <v>15</v>
      </c>
      <c r="J10" s="2">
        <v>12376.128498748843</v>
      </c>
      <c r="L10" s="2">
        <f t="shared" si="0"/>
        <v>16447.515856322305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586.8743792377795</v>
      </c>
      <c r="G11" s="1">
        <v>0.047973533931425574</v>
      </c>
      <c r="H11" t="s">
        <v>9</v>
      </c>
      <c r="I11" t="s">
        <v>16</v>
      </c>
      <c r="J11" s="2">
        <v>-1488.1134867144756</v>
      </c>
      <c r="L11" s="2">
        <f t="shared" si="0"/>
        <v>-901.2391074766961</v>
      </c>
      <c r="M11" s="2">
        <f t="shared" si="1"/>
        <v>-901.2391074766961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0.13045967176590426</v>
      </c>
      <c r="C12" t="s">
        <v>9</v>
      </c>
      <c r="D12" t="s">
        <v>17</v>
      </c>
      <c r="E12" s="2">
        <v>-2057.567405692711</v>
      </c>
      <c r="G12" s="1">
        <v>0.14093749221931204</v>
      </c>
      <c r="H12" t="s">
        <v>9</v>
      </c>
      <c r="I12" t="s">
        <v>17</v>
      </c>
      <c r="J12" s="2">
        <v>-4371.805989007788</v>
      </c>
      <c r="L12" s="2">
        <f t="shared" si="0"/>
        <v>-6429.373394700499</v>
      </c>
      <c r="M12" s="2">
        <f t="shared" si="1"/>
        <v>-6429.373394700499</v>
      </c>
      <c r="N12" s="2">
        <f t="shared" si="2"/>
        <v>-6429.373394700499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0.017602460406759016</v>
      </c>
      <c r="C13" t="s">
        <v>9</v>
      </c>
      <c r="D13" t="s">
        <v>18</v>
      </c>
      <c r="E13" s="2">
        <v>-277.6202661151374</v>
      </c>
      <c r="G13" s="1">
        <v>0.06403998654554424</v>
      </c>
      <c r="H13" t="s">
        <v>9</v>
      </c>
      <c r="I13" t="s">
        <v>18</v>
      </c>
      <c r="J13" s="2">
        <v>-1986.4862947903753</v>
      </c>
      <c r="L13" s="2">
        <f t="shared" si="0"/>
        <v>-2264.1065609055127</v>
      </c>
      <c r="M13" s="2">
        <f t="shared" si="1"/>
        <v>-2264.1065609055127</v>
      </c>
      <c r="N13" s="2">
        <f t="shared" si="2"/>
        <v>-2264.1065609055127</v>
      </c>
      <c r="O13" s="2">
        <f t="shared" si="3"/>
        <v>-2264.1065609055127</v>
      </c>
      <c r="P13" s="1">
        <f t="shared" si="6"/>
        <v>0.08687574522191616</v>
      </c>
      <c r="Q13" t="str">
        <f t="shared" si="4"/>
        <v>támogatás</v>
      </c>
      <c r="R13" t="str">
        <f t="shared" si="5"/>
        <v>jutalom a botránykeltésből való kimaradásért, a botránykrónika helyett a sikeres ügykezelésről szóló hírek növelésére</v>
      </c>
    </row>
    <row r="14" spans="1:18" ht="15">
      <c r="A14" t="s">
        <v>44</v>
      </c>
      <c r="B14" s="1">
        <v>0.05071229921135459</v>
      </c>
      <c r="C14" t="s">
        <v>9</v>
      </c>
      <c r="D14" t="s">
        <v>19</v>
      </c>
      <c r="E14" s="2">
        <v>-799.8178480186072</v>
      </c>
      <c r="G14" s="1">
        <v>0.08147398141698727</v>
      </c>
      <c r="H14" t="s">
        <v>9</v>
      </c>
      <c r="I14" t="s">
        <v>19</v>
      </c>
      <c r="J14" s="2">
        <v>-2527.2795357592386</v>
      </c>
      <c r="L14" s="2">
        <f t="shared" si="0"/>
        <v>-3327.0973837778456</v>
      </c>
      <c r="M14" s="2">
        <f t="shared" si="1"/>
        <v>-3327.0973837778456</v>
      </c>
      <c r="N14" s="2">
        <f t="shared" si="2"/>
        <v>-3327.0973837778456</v>
      </c>
      <c r="O14" s="2">
        <f t="shared" si="3"/>
        <v>-3327.0973837778456</v>
      </c>
      <c r="P14" s="1">
        <f t="shared" si="6"/>
        <v>0.1276636310465824</v>
      </c>
      <c r="Q14" t="str">
        <f t="shared" si="4"/>
        <v>támogatás</v>
      </c>
      <c r="R14" t="str">
        <f t="shared" si="5"/>
        <v>jutalom a botránykeltésből való kimaradásért, a botránykrónika helyett a sikeres ügykezelésről szóló hírek növelésére</v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417.5885393906076</v>
      </c>
      <c r="G15" s="1">
        <v>0.030155533059311772</v>
      </c>
      <c r="H15" t="s">
        <v>9</v>
      </c>
      <c r="I15" t="s">
        <v>20</v>
      </c>
      <c r="J15" s="2">
        <v>-935.4085840074067</v>
      </c>
      <c r="L15" s="2">
        <f t="shared" si="0"/>
        <v>-517.8200446167991</v>
      </c>
      <c r="M15" s="2">
        <f t="shared" si="1"/>
        <v>-517.8200446167991</v>
      </c>
      <c r="N15" s="2">
        <f t="shared" si="2"/>
      </c>
      <c r="O15" s="2">
        <f t="shared" si="3"/>
      </c>
      <c r="P15" s="1">
        <f t="shared" si="6"/>
      </c>
      <c r="Q15" t="str">
        <f t="shared" si="4"/>
        <v>instabil</v>
      </c>
      <c r="R15">
        <f t="shared" si="5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1942.3850907293627</v>
      </c>
      <c r="G16" s="1">
        <v>0</v>
      </c>
      <c r="H16" t="s">
        <v>7</v>
      </c>
      <c r="I16" t="s">
        <v>21</v>
      </c>
      <c r="J16" s="2">
        <v>1952.9429500664457</v>
      </c>
      <c r="L16" s="2">
        <f t="shared" si="0"/>
        <v>3895.328040795808</v>
      </c>
      <c r="M16" s="2">
        <f t="shared" si="1"/>
      </c>
      <c r="N16" s="2">
        <f t="shared" si="2"/>
      </c>
      <c r="O16" s="2">
        <f t="shared" si="3"/>
      </c>
      <c r="P16" s="1">
        <f t="shared" si="6"/>
      </c>
      <c r="Q16" t="str">
        <f t="shared" si="4"/>
        <v>semmi</v>
      </c>
      <c r="R16">
        <f t="shared" si="5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2722.6565541841574</v>
      </c>
      <c r="G17" s="1">
        <v>0</v>
      </c>
      <c r="H17" t="s">
        <v>7</v>
      </c>
      <c r="I17" t="s">
        <v>22</v>
      </c>
      <c r="J17" s="2">
        <v>7024.991056145842</v>
      </c>
      <c r="L17" s="2">
        <f t="shared" si="0"/>
        <v>9747.64761033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0.06661920365866973</v>
      </c>
      <c r="C18" t="s">
        <v>9</v>
      </c>
      <c r="D18" t="s">
        <v>23</v>
      </c>
      <c r="E18" s="2">
        <v>-1050.696358390714</v>
      </c>
      <c r="G18" s="1">
        <v>0.06915534952014608</v>
      </c>
      <c r="H18" t="s">
        <v>9</v>
      </c>
      <c r="I18" t="s">
        <v>23</v>
      </c>
      <c r="J18" s="2">
        <v>-2145.1621314053305</v>
      </c>
      <c r="L18" s="2">
        <f t="shared" si="0"/>
        <v>-3195.8584897960445</v>
      </c>
      <c r="M18" s="2">
        <f t="shared" si="1"/>
        <v>-3195.8584897960445</v>
      </c>
      <c r="N18" s="2">
        <f t="shared" si="2"/>
        <v>-3195.8584897960445</v>
      </c>
      <c r="O18" s="2">
        <f t="shared" si="3"/>
        <v>-3195.8584897960445</v>
      </c>
      <c r="P18" s="1">
        <f t="shared" si="6"/>
        <v>0.12262788011787652</v>
      </c>
      <c r="Q18" t="str">
        <f t="shared" si="4"/>
        <v>támogatás</v>
      </c>
      <c r="R18" t="str">
        <f t="shared" si="5"/>
        <v>jutalom a botránykeltésből való kimaradásért, a botránykrónika helyett a sikeres ügykezelésről szóló hírek növelésére</v>
      </c>
    </row>
    <row r="19" spans="1:18" ht="15">
      <c r="A19" t="s">
        <v>44</v>
      </c>
      <c r="B19" s="1">
        <v>0.024259812530519214</v>
      </c>
      <c r="C19" t="s">
        <v>9</v>
      </c>
      <c r="D19" t="s">
        <v>24</v>
      </c>
      <c r="E19" s="2">
        <v>-382.6178531292119</v>
      </c>
      <c r="G19" s="1">
        <v>0.01281716390001693</v>
      </c>
      <c r="H19" t="s">
        <v>9</v>
      </c>
      <c r="I19" t="s">
        <v>24</v>
      </c>
      <c r="J19" s="2">
        <v>-397.58160172875796</v>
      </c>
      <c r="L19" s="2">
        <f t="shared" si="0"/>
        <v>-780.1994548579698</v>
      </c>
      <c r="M19" s="2">
        <f t="shared" si="1"/>
        <v>-780.1994548579698</v>
      </c>
      <c r="N19" s="2">
        <f t="shared" si="2"/>
        <v>-780.1994548579698</v>
      </c>
      <c r="O19" s="2">
        <f t="shared" si="3"/>
        <v>-780.1994548579698</v>
      </c>
      <c r="P19" s="1">
        <f t="shared" si="6"/>
        <v>0.029936934167714525</v>
      </c>
      <c r="Q19" t="str">
        <f t="shared" si="4"/>
        <v>támogatás</v>
      </c>
      <c r="R19" t="str">
        <f t="shared" si="5"/>
        <v>jutalom a botránykeltésből való kimaradásért, a botránykrónika helyett a sikeres ügykezelésről szóló hírek növelésére</v>
      </c>
    </row>
    <row r="20" spans="1:18" ht="15">
      <c r="A20" t="s">
        <v>44</v>
      </c>
      <c r="B20" s="1">
        <v>0.047648777306385726</v>
      </c>
      <c r="C20" t="s">
        <v>9</v>
      </c>
      <c r="D20" t="s">
        <v>25</v>
      </c>
      <c r="E20" s="2">
        <v>-751.5009794187815</v>
      </c>
      <c r="G20" s="1">
        <v>0.13066155028039625</v>
      </c>
      <c r="H20" t="s">
        <v>9</v>
      </c>
      <c r="I20" t="s">
        <v>25</v>
      </c>
      <c r="J20" s="2">
        <v>-4053.0517398450347</v>
      </c>
      <c r="L20" s="2">
        <f t="shared" si="0"/>
        <v>-4804.5527192638165</v>
      </c>
      <c r="M20" s="2">
        <f t="shared" si="1"/>
        <v>-4804.5527192638165</v>
      </c>
      <c r="N20" s="2">
        <f t="shared" si="2"/>
        <v>-4804.5527192638165</v>
      </c>
      <c r="O20" s="2">
        <f t="shared" si="3"/>
        <v>-4804.5527192638165</v>
      </c>
      <c r="P20" s="1">
        <f t="shared" si="6"/>
        <v>0.1843548820321832</v>
      </c>
      <c r="Q20" t="str">
        <f t="shared" si="4"/>
        <v>támogatás</v>
      </c>
      <c r="R20" t="str">
        <f t="shared" si="5"/>
        <v>jutalom a botránykeltésből való kimaradásért, a botránykrónika helyett a sikeres ügykezelésről szóló hírek növelésére</v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1300.529887681882</v>
      </c>
      <c r="G21" s="1">
        <v>0</v>
      </c>
      <c r="H21" t="s">
        <v>7</v>
      </c>
      <c r="I21" t="s">
        <v>26</v>
      </c>
      <c r="J21" s="2">
        <v>1130.4850266128244</v>
      </c>
      <c r="L21" s="2">
        <f t="shared" si="0"/>
        <v>2431.0149142947066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</v>
      </c>
      <c r="C22" t="s">
        <v>7</v>
      </c>
      <c r="D22" t="s">
        <v>27</v>
      </c>
      <c r="E22" s="2">
        <v>1849.6838514121855</v>
      </c>
      <c r="G22" s="1">
        <v>0</v>
      </c>
      <c r="H22" t="s">
        <v>7</v>
      </c>
      <c r="I22" t="s">
        <v>27</v>
      </c>
      <c r="J22" s="2">
        <v>816.2008658487402</v>
      </c>
      <c r="L22" s="2">
        <f t="shared" si="0"/>
        <v>2665.8847172609258</v>
      </c>
      <c r="M22" s="2">
        <f t="shared" si="1"/>
      </c>
      <c r="N22" s="2">
        <f t="shared" si="2"/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</v>
      </c>
      <c r="C23" t="s">
        <v>7</v>
      </c>
      <c r="D23" t="s">
        <v>28</v>
      </c>
      <c r="E23" s="2">
        <v>300.9725119854767</v>
      </c>
      <c r="G23" s="1">
        <v>0.013796984855635474</v>
      </c>
      <c r="H23" t="s">
        <v>9</v>
      </c>
      <c r="I23" t="s">
        <v>28</v>
      </c>
      <c r="J23" s="2">
        <v>-427.9751262230268</v>
      </c>
      <c r="L23" s="2">
        <f t="shared" si="0"/>
        <v>-127.00261423755012</v>
      </c>
      <c r="M23" s="2">
        <f t="shared" si="1"/>
        <v>-127.00261423755012</v>
      </c>
      <c r="N23" s="2">
        <f t="shared" si="2"/>
      </c>
      <c r="O23" s="2">
        <f t="shared" si="3"/>
      </c>
      <c r="P23" s="1">
        <f t="shared" si="6"/>
      </c>
      <c r="Q23" t="str">
        <f t="shared" si="4"/>
        <v>instabil</v>
      </c>
      <c r="R23">
        <f t="shared" si="5"/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2064.504059243287</v>
      </c>
      <c r="G24" s="1">
        <v>0</v>
      </c>
      <c r="H24" t="s">
        <v>7</v>
      </c>
      <c r="I24" t="s">
        <v>29</v>
      </c>
      <c r="J24" s="2">
        <v>6631.084870303964</v>
      </c>
      <c r="L24" s="2">
        <f t="shared" si="0"/>
        <v>8695.588929547252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0.06344018804372892</v>
      </c>
      <c r="C25" t="s">
        <v>9</v>
      </c>
      <c r="D25" t="s">
        <v>30</v>
      </c>
      <c r="E25" s="2">
        <v>-1000.5579606548406</v>
      </c>
      <c r="G25" s="1">
        <v>0.009876978933189666</v>
      </c>
      <c r="H25" t="s">
        <v>9</v>
      </c>
      <c r="I25" t="s">
        <v>30</v>
      </c>
      <c r="J25" s="2">
        <v>-306.37862908919806</v>
      </c>
      <c r="L25" s="2">
        <f t="shared" si="0"/>
        <v>-1306.9365897440387</v>
      </c>
      <c r="M25" s="2">
        <f t="shared" si="1"/>
        <v>-1306.9365897440387</v>
      </c>
      <c r="N25" s="2">
        <f t="shared" si="2"/>
        <v>-1306.9365897440387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490.60031996431667</v>
      </c>
      <c r="G26" s="1">
        <v>0</v>
      </c>
      <c r="H26" t="s">
        <v>7</v>
      </c>
      <c r="I26" t="s">
        <v>31</v>
      </c>
      <c r="J26" s="2">
        <v>831.5991398523729</v>
      </c>
      <c r="L26" s="2">
        <f t="shared" si="0"/>
        <v>1322.1994598166896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0.003070964960765435</v>
      </c>
      <c r="C27" t="s">
        <v>36</v>
      </c>
      <c r="D27" t="s">
        <v>32</v>
      </c>
      <c r="E27" s="2">
        <v>-48.43425804898243</v>
      </c>
      <c r="G27" s="1">
        <v>0.02329374852965369</v>
      </c>
      <c r="H27" t="s">
        <v>9</v>
      </c>
      <c r="I27" t="s">
        <v>32</v>
      </c>
      <c r="J27" s="2">
        <v>-722.559680357554</v>
      </c>
      <c r="L27" s="2">
        <f t="shared" si="0"/>
        <v>-770.9939384065365</v>
      </c>
      <c r="M27" s="2">
        <f t="shared" si="1"/>
        <v>-770.9939384065365</v>
      </c>
      <c r="N27" s="2">
        <f t="shared" si="2"/>
        <v>-770.9939384065365</v>
      </c>
      <c r="O27" s="2">
        <f t="shared" si="3"/>
        <v>-770.9939384065365</v>
      </c>
      <c r="P27" s="1">
        <f t="shared" si="6"/>
        <v>0.02958371046540299</v>
      </c>
      <c r="Q27" t="str">
        <f t="shared" si="4"/>
        <v>támogatás</v>
      </c>
      <c r="R27" t="str">
        <f t="shared" si="5"/>
        <v>jutalom a botránykeltésből való kimaradásért, a botránykrónika helyett a sikeres ügykezelésről szóló hírek növelésére</v>
      </c>
    </row>
    <row r="28" spans="1:18" ht="15">
      <c r="A28" t="s">
        <v>44</v>
      </c>
      <c r="B28" s="1">
        <v>0</v>
      </c>
      <c r="C28" t="s">
        <v>36</v>
      </c>
      <c r="D28" t="s">
        <v>33</v>
      </c>
      <c r="E28" s="2">
        <v>24.491390754814574</v>
      </c>
      <c r="G28" s="1">
        <v>0.03179391627880961</v>
      </c>
      <c r="H28" t="s">
        <v>9</v>
      </c>
      <c r="I28" t="s">
        <v>33</v>
      </c>
      <c r="J28" s="2">
        <v>-986.230359381022</v>
      </c>
      <c r="L28" s="2">
        <f t="shared" si="0"/>
        <v>-961.7389686262075</v>
      </c>
      <c r="M28" s="2">
        <f t="shared" si="1"/>
        <v>-961.7389686262075</v>
      </c>
      <c r="N28" s="2">
        <f t="shared" si="2"/>
      </c>
      <c r="O28" s="2">
        <f t="shared" si="3"/>
      </c>
      <c r="P28" s="1">
        <f t="shared" si="6"/>
      </c>
      <c r="Q28" t="str">
        <f t="shared" si="4"/>
        <v>instabil</v>
      </c>
      <c r="R28">
        <f t="shared" si="5"/>
      </c>
    </row>
    <row r="29" spans="1:18" ht="15">
      <c r="A29" t="s">
        <v>45</v>
      </c>
      <c r="B29" s="1">
        <v>0.11376576279641906</v>
      </c>
      <c r="C29" t="s">
        <v>9</v>
      </c>
      <c r="D29" t="s">
        <v>34</v>
      </c>
      <c r="E29" s="2">
        <v>-1794.2765166059348</v>
      </c>
      <c r="G29" s="1">
        <v>0.05188882761205701</v>
      </c>
      <c r="H29" t="s">
        <v>9</v>
      </c>
      <c r="I29" t="s">
        <v>34</v>
      </c>
      <c r="J29" s="2">
        <v>-1609.563812615502</v>
      </c>
      <c r="L29" s="2">
        <f t="shared" si="0"/>
        <v>-3403.840329221437</v>
      </c>
      <c r="M29" s="2">
        <f t="shared" si="1"/>
        <v>-3403.840329221437</v>
      </c>
      <c r="N29" s="2">
        <f t="shared" si="2"/>
        <v>-3403.840329221437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0.06614240936020298</v>
      </c>
      <c r="C30" t="s">
        <v>9</v>
      </c>
      <c r="D30" t="s">
        <v>35</v>
      </c>
      <c r="E30" s="2">
        <v>-1043.1765141778167</v>
      </c>
      <c r="G30" s="1">
        <v>0.01640701998536161</v>
      </c>
      <c r="H30" t="s">
        <v>9</v>
      </c>
      <c r="I30" t="s">
        <v>35</v>
      </c>
      <c r="J30" s="2">
        <v>-508.9370266512076</v>
      </c>
      <c r="L30" s="2">
        <f t="shared" si="0"/>
        <v>-1552.1135408290243</v>
      </c>
      <c r="M30" s="2">
        <f t="shared" si="1"/>
        <v>-1552.1135408290243</v>
      </c>
      <c r="N30" s="2">
        <f t="shared" si="2"/>
        <v>-1552.1135408290243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7" max="7" width="8.140625" style="0" customWidth="1"/>
    <col min="8" max="8" width="10.140625" style="0" bestFit="1" customWidth="1"/>
    <col min="9" max="10" width="13.57421875" style="0" bestFit="1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47</v>
      </c>
    </row>
    <row r="2" spans="2:16" ht="15">
      <c r="B2" t="s">
        <v>48</v>
      </c>
      <c r="G2" t="s">
        <v>49</v>
      </c>
      <c r="L2" t="s">
        <v>40</v>
      </c>
      <c r="M2" s="2">
        <f>SUM(M4:M30)</f>
        <v>-1362705.0722572524</v>
      </c>
      <c r="N2" s="2">
        <f>SUM(N4:N30)</f>
        <v>-1169094.3776746127</v>
      </c>
      <c r="O2" s="2">
        <f>SUM(O4:O30)</f>
        <v>-847598.7472289321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21329.393679782166</v>
      </c>
      <c r="G4" s="1">
        <v>0</v>
      </c>
      <c r="H4" t="s">
        <v>7</v>
      </c>
      <c r="I4" t="s">
        <v>8</v>
      </c>
      <c r="J4" s="2">
        <v>123686.66958455025</v>
      </c>
      <c r="L4" s="2">
        <f aca="true" t="shared" si="0" ref="L4:L30">J4+E4</f>
        <v>145016.06326433242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civil kezdeményezésekről szóló hírek növelésére")</f>
      </c>
    </row>
    <row r="5" spans="1:18" ht="15">
      <c r="A5" t="s">
        <v>44</v>
      </c>
      <c r="B5" s="1">
        <v>0.13232681013472108</v>
      </c>
      <c r="C5" t="s">
        <v>9</v>
      </c>
      <c r="D5" t="s">
        <v>10</v>
      </c>
      <c r="E5" s="2">
        <v>-67162.92453123853</v>
      </c>
      <c r="G5" s="1">
        <v>0.06492926519306971</v>
      </c>
      <c r="H5" t="s">
        <v>9</v>
      </c>
      <c r="I5" t="s">
        <v>10</v>
      </c>
      <c r="J5" s="2">
        <v>-62414.50809168676</v>
      </c>
      <c r="L5" s="2">
        <f t="shared" si="0"/>
        <v>-129577.43262292529</v>
      </c>
      <c r="M5" s="2">
        <f aca="true" t="shared" si="1" ref="M5:M30">IF(L5&lt;0,L5,"")</f>
        <v>-129577.43262292529</v>
      </c>
      <c r="N5" s="2">
        <f aca="true" t="shared" si="2" ref="N5:N30">IF(E5*J5&gt;0,M5,"")</f>
        <v>-129577.43262292529</v>
      </c>
      <c r="O5" s="2">
        <f aca="true" t="shared" si="3" ref="O5:O30">IF(A5="igen",N5,"")</f>
        <v>-129577.43262292529</v>
      </c>
      <c r="P5" s="1">
        <f>IF(O5="","",O5/$O$2)</f>
        <v>0.15287591333346684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civil kezdeményezésekről szóló hírek növelésére")</f>
        <v>a civil kezdeményezésekről szóló hírek növelésére</v>
      </c>
    </row>
    <row r="6" spans="1:18" ht="15">
      <c r="A6" t="s">
        <v>44</v>
      </c>
      <c r="B6" s="1">
        <v>0.054659078746845814</v>
      </c>
      <c r="C6" t="s">
        <v>9</v>
      </c>
      <c r="D6" t="s">
        <v>11</v>
      </c>
      <c r="E6" s="2">
        <v>-27742.40214121343</v>
      </c>
      <c r="G6" s="1">
        <v>0.09661868462744236</v>
      </c>
      <c r="H6" t="s">
        <v>9</v>
      </c>
      <c r="I6" t="s">
        <v>11</v>
      </c>
      <c r="J6" s="2">
        <v>-92876.57353823393</v>
      </c>
      <c r="L6" s="2">
        <f t="shared" si="0"/>
        <v>-120618.97567944737</v>
      </c>
      <c r="M6" s="2">
        <f t="shared" si="1"/>
        <v>-120618.97567944737</v>
      </c>
      <c r="N6" s="2">
        <f t="shared" si="2"/>
        <v>-120618.97567944737</v>
      </c>
      <c r="O6" s="2">
        <f t="shared" si="3"/>
        <v>-120618.97567944737</v>
      </c>
      <c r="P6" s="1">
        <f aca="true" t="shared" si="6" ref="P6:P30">IF(O6="","",O6/$O$2)</f>
        <v>0.1423066941448284</v>
      </c>
      <c r="Q6" t="str">
        <f t="shared" si="4"/>
        <v>támogatás</v>
      </c>
      <c r="R6" t="str">
        <f t="shared" si="5"/>
        <v>a civil kezdeményezésekről szóló hírek növelésére</v>
      </c>
    </row>
    <row r="7" spans="1:18" ht="15">
      <c r="A7" t="s">
        <v>44</v>
      </c>
      <c r="B7" s="1">
        <v>0.04552635279168109</v>
      </c>
      <c r="C7" t="s">
        <v>9</v>
      </c>
      <c r="D7" t="s">
        <v>12</v>
      </c>
      <c r="E7" s="2">
        <v>-23107.055883967958</v>
      </c>
      <c r="G7" s="1">
        <v>0.04574173558259023</v>
      </c>
      <c r="H7" t="s">
        <v>9</v>
      </c>
      <c r="I7" t="s">
        <v>12</v>
      </c>
      <c r="J7" s="2">
        <v>-43970.12529185529</v>
      </c>
      <c r="L7" s="2">
        <f t="shared" si="0"/>
        <v>-67077.18117582325</v>
      </c>
      <c r="M7" s="2">
        <f t="shared" si="1"/>
        <v>-67077.18117582325</v>
      </c>
      <c r="N7" s="2">
        <f t="shared" si="2"/>
        <v>-67077.18117582325</v>
      </c>
      <c r="O7" s="2">
        <f t="shared" si="3"/>
        <v>-67077.18117582325</v>
      </c>
      <c r="P7" s="1">
        <f t="shared" si="6"/>
        <v>0.07913789560817514</v>
      </c>
      <c r="Q7" t="str">
        <f t="shared" si="4"/>
        <v>támogatás</v>
      </c>
      <c r="R7" t="str">
        <f t="shared" si="5"/>
        <v>a civil kezdeményezésekről szóló hírek növelésére</v>
      </c>
    </row>
    <row r="8" spans="1:18" ht="15">
      <c r="A8" t="s">
        <v>45</v>
      </c>
      <c r="B8" s="1">
        <v>0.08859433427695085</v>
      </c>
      <c r="C8" t="s">
        <v>9</v>
      </c>
      <c r="D8" t="s">
        <v>13</v>
      </c>
      <c r="E8" s="2">
        <v>-44966.357013217894</v>
      </c>
      <c r="G8" s="1">
        <v>0.012491853391015155</v>
      </c>
      <c r="H8" t="s">
        <v>9</v>
      </c>
      <c r="I8" t="s">
        <v>13</v>
      </c>
      <c r="J8" s="2">
        <v>-12008.034932095601</v>
      </c>
      <c r="L8" s="2">
        <f t="shared" si="0"/>
        <v>-56974.391945313495</v>
      </c>
      <c r="M8" s="2">
        <f t="shared" si="1"/>
        <v>-56974.391945313495</v>
      </c>
      <c r="N8" s="2">
        <f t="shared" si="2"/>
        <v>-56974.391945313495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15312.892905387926</v>
      </c>
      <c r="G9" s="1">
        <v>0.10654961330012686</v>
      </c>
      <c r="H9" t="s">
        <v>9</v>
      </c>
      <c r="I9" t="s">
        <v>14</v>
      </c>
      <c r="J9" s="2">
        <v>-102422.87020671048</v>
      </c>
      <c r="L9" s="2">
        <f t="shared" si="0"/>
        <v>-87109.97730132255</v>
      </c>
      <c r="M9" s="2">
        <f t="shared" si="1"/>
        <v>-87109.97730132255</v>
      </c>
      <c r="N9" s="2">
        <f t="shared" si="2"/>
      </c>
      <c r="O9" s="2">
        <f t="shared" si="3"/>
      </c>
      <c r="P9" s="1">
        <f t="shared" si="6"/>
      </c>
      <c r="Q9" t="str">
        <f t="shared" si="4"/>
        <v>instabil</v>
      </c>
      <c r="R9">
        <f t="shared" si="5"/>
      </c>
    </row>
    <row r="10" spans="1:18" ht="15">
      <c r="A10" t="s">
        <v>45</v>
      </c>
      <c r="B10" s="1">
        <v>0.04637658571932537</v>
      </c>
      <c r="C10" t="s">
        <v>9</v>
      </c>
      <c r="D10" t="s">
        <v>15</v>
      </c>
      <c r="E10" s="2">
        <v>-23538.594510911425</v>
      </c>
      <c r="G10" s="1">
        <v>0</v>
      </c>
      <c r="H10" t="s">
        <v>7</v>
      </c>
      <c r="I10" t="s">
        <v>15</v>
      </c>
      <c r="J10" s="2">
        <v>50113.240997577246</v>
      </c>
      <c r="L10" s="2">
        <f t="shared" si="0"/>
        <v>26574.64648666582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145785.17315348316</v>
      </c>
      <c r="G11" s="1">
        <v>0</v>
      </c>
      <c r="H11" t="s">
        <v>7</v>
      </c>
      <c r="I11" t="s">
        <v>16</v>
      </c>
      <c r="J11" s="2">
        <v>65142.53731648336</v>
      </c>
      <c r="L11" s="2">
        <f t="shared" si="0"/>
        <v>210927.71046996652</v>
      </c>
      <c r="M11" s="2">
        <f t="shared" si="1"/>
      </c>
      <c r="N11" s="2">
        <f t="shared" si="2"/>
      </c>
      <c r="O11" s="2">
        <f t="shared" si="3"/>
      </c>
      <c r="P11" s="1">
        <f t="shared" si="6"/>
      </c>
      <c r="Q11" t="str">
        <f t="shared" si="4"/>
        <v>semmi</v>
      </c>
      <c r="R11">
        <f t="shared" si="5"/>
      </c>
    </row>
    <row r="12" spans="1:18" ht="15">
      <c r="A12" t="s">
        <v>45</v>
      </c>
      <c r="B12" s="1">
        <v>0.09030825103215484</v>
      </c>
      <c r="C12" t="s">
        <v>9</v>
      </c>
      <c r="D12" t="s">
        <v>17</v>
      </c>
      <c r="E12" s="2">
        <v>-45836.261317307115</v>
      </c>
      <c r="G12" s="1">
        <v>0.03186205091095412</v>
      </c>
      <c r="H12" t="s">
        <v>9</v>
      </c>
      <c r="I12" t="s">
        <v>17</v>
      </c>
      <c r="J12" s="2">
        <v>-30628.010781981597</v>
      </c>
      <c r="L12" s="2">
        <f t="shared" si="0"/>
        <v>-76464.2720992887</v>
      </c>
      <c r="M12" s="2">
        <f t="shared" si="1"/>
        <v>-76464.2720992887</v>
      </c>
      <c r="N12" s="2">
        <f t="shared" si="2"/>
        <v>-76464.2720992887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0.015861911155766427</v>
      </c>
      <c r="C13" t="s">
        <v>9</v>
      </c>
      <c r="D13" t="s">
        <v>18</v>
      </c>
      <c r="E13" s="2">
        <v>-8050.767193672567</v>
      </c>
      <c r="G13" s="1">
        <v>0.15176786746220577</v>
      </c>
      <c r="H13" t="s">
        <v>9</v>
      </c>
      <c r="I13" t="s">
        <v>18</v>
      </c>
      <c r="J13" s="2">
        <v>-145889.78888966303</v>
      </c>
      <c r="L13" s="2">
        <f t="shared" si="0"/>
        <v>-153940.5560833356</v>
      </c>
      <c r="M13" s="2">
        <f t="shared" si="1"/>
        <v>-153940.5560833356</v>
      </c>
      <c r="N13" s="2">
        <f t="shared" si="2"/>
        <v>-153940.5560833356</v>
      </c>
      <c r="O13" s="2">
        <f t="shared" si="3"/>
        <v>-153940.5560833356</v>
      </c>
      <c r="P13" s="1">
        <f t="shared" si="6"/>
        <v>0.18161961256622414</v>
      </c>
      <c r="Q13" t="str">
        <f t="shared" si="4"/>
        <v>támogatás</v>
      </c>
      <c r="R13" t="str">
        <f t="shared" si="5"/>
        <v>a civil kezdeményezésekről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4373.279195699317</v>
      </c>
      <c r="G14" s="1">
        <v>0.04603637688835096</v>
      </c>
      <c r="H14" t="s">
        <v>9</v>
      </c>
      <c r="I14" t="s">
        <v>19</v>
      </c>
      <c r="J14" s="2">
        <v>-44253.354928104294</v>
      </c>
      <c r="L14" s="2">
        <f t="shared" si="0"/>
        <v>-39880.07573240498</v>
      </c>
      <c r="M14" s="2">
        <f t="shared" si="1"/>
        <v>-39880.07573240498</v>
      </c>
      <c r="N14" s="2">
        <f t="shared" si="2"/>
      </c>
      <c r="O14" s="2">
        <f t="shared" si="3"/>
      </c>
      <c r="P14" s="1">
        <f t="shared" si="6"/>
      </c>
      <c r="Q14" t="str">
        <f t="shared" si="4"/>
        <v>instabil</v>
      </c>
      <c r="R14">
        <f t="shared" si="5"/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59862.1402490898</v>
      </c>
      <c r="G15" s="1">
        <v>0</v>
      </c>
      <c r="H15" t="s">
        <v>7</v>
      </c>
      <c r="I15" t="s">
        <v>20</v>
      </c>
      <c r="J15" s="2">
        <v>100726.63096594269</v>
      </c>
      <c r="L15" s="2">
        <f t="shared" si="0"/>
        <v>160588.7712150325</v>
      </c>
      <c r="M15" s="2">
        <f t="shared" si="1"/>
      </c>
      <c r="N15" s="2">
        <f t="shared" si="2"/>
      </c>
      <c r="O15" s="2">
        <f t="shared" si="3"/>
      </c>
      <c r="P15" s="1">
        <f t="shared" si="6"/>
      </c>
      <c r="Q15" t="str">
        <f t="shared" si="4"/>
        <v>semmi</v>
      </c>
      <c r="R15">
        <f t="shared" si="5"/>
      </c>
    </row>
    <row r="16" spans="1:18" ht="15">
      <c r="A16" t="s">
        <v>44</v>
      </c>
      <c r="B16" s="1">
        <v>0.018125722872248083</v>
      </c>
      <c r="C16" t="s">
        <v>9</v>
      </c>
      <c r="D16" t="s">
        <v>21</v>
      </c>
      <c r="E16" s="2">
        <v>-9199.772563878316</v>
      </c>
      <c r="G16" s="1">
        <v>0.09161459685965684</v>
      </c>
      <c r="H16" t="s">
        <v>9</v>
      </c>
      <c r="I16" t="s">
        <v>21</v>
      </c>
      <c r="J16" s="2">
        <v>-88066.29768580836</v>
      </c>
      <c r="L16" s="2">
        <f t="shared" si="0"/>
        <v>-97266.07024968667</v>
      </c>
      <c r="M16" s="2">
        <f t="shared" si="1"/>
        <v>-97266.07024968667</v>
      </c>
      <c r="N16" s="2">
        <f t="shared" si="2"/>
        <v>-97266.07024968667</v>
      </c>
      <c r="O16" s="2">
        <f t="shared" si="3"/>
        <v>-97266.07024968667</v>
      </c>
      <c r="P16" s="1">
        <f t="shared" si="6"/>
        <v>0.11475485371784723</v>
      </c>
      <c r="Q16" t="str">
        <f t="shared" si="4"/>
        <v>támogatás</v>
      </c>
      <c r="R16" t="str">
        <f t="shared" si="5"/>
        <v>a civil kezdeményezésekről szóló hírek növelésére</v>
      </c>
    </row>
    <row r="17" spans="1:18" ht="15">
      <c r="A17" t="s">
        <v>45</v>
      </c>
      <c r="B17" s="1">
        <v>0.0425635753306537</v>
      </c>
      <c r="C17" t="s">
        <v>9</v>
      </c>
      <c r="D17" t="s">
        <v>22</v>
      </c>
      <c r="E17" s="2">
        <v>-21603.288062350795</v>
      </c>
      <c r="G17" s="1">
        <v>0</v>
      </c>
      <c r="H17" t="s">
        <v>7</v>
      </c>
      <c r="I17" t="s">
        <v>22</v>
      </c>
      <c r="J17" s="2">
        <v>34905.71490248359</v>
      </c>
      <c r="L17" s="2">
        <f t="shared" si="0"/>
        <v>13302.426840132794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0.09930721951850979</v>
      </c>
      <c r="C18" t="s">
        <v>9</v>
      </c>
      <c r="D18" t="s">
        <v>23</v>
      </c>
      <c r="E18" s="2">
        <v>-50403.7185143235</v>
      </c>
      <c r="G18" s="1">
        <v>0.07487777148980178</v>
      </c>
      <c r="H18" t="s">
        <v>9</v>
      </c>
      <c r="I18" t="s">
        <v>23</v>
      </c>
      <c r="J18" s="2">
        <v>-71977.7015901996</v>
      </c>
      <c r="L18" s="2">
        <f t="shared" si="0"/>
        <v>-122381.4201045231</v>
      </c>
      <c r="M18" s="2">
        <f t="shared" si="1"/>
        <v>-122381.4201045231</v>
      </c>
      <c r="N18" s="2">
        <f t="shared" si="2"/>
        <v>-122381.4201045231</v>
      </c>
      <c r="O18" s="2">
        <f t="shared" si="3"/>
        <v>-122381.4201045231</v>
      </c>
      <c r="P18" s="1">
        <f t="shared" si="6"/>
        <v>0.14438603231142874</v>
      </c>
      <c r="Q18" t="str">
        <f t="shared" si="4"/>
        <v>támogatás</v>
      </c>
      <c r="R18" t="str">
        <f t="shared" si="5"/>
        <v>a civil kezdeményezésekről szóló hírek növelésére</v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68009.3323940715</v>
      </c>
      <c r="G19" s="1">
        <v>0</v>
      </c>
      <c r="H19" t="s">
        <v>7</v>
      </c>
      <c r="I19" t="s">
        <v>24</v>
      </c>
      <c r="J19" s="2">
        <v>273678.05659758556</v>
      </c>
      <c r="L19" s="2">
        <f t="shared" si="0"/>
        <v>341687.38899165706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39225.41275258653</v>
      </c>
      <c r="G20" s="1">
        <v>0</v>
      </c>
      <c r="H20" t="s">
        <v>7</v>
      </c>
      <c r="I20" t="s">
        <v>25</v>
      </c>
      <c r="J20" s="2">
        <v>60518.935130106925</v>
      </c>
      <c r="L20" s="2">
        <f t="shared" si="0"/>
        <v>99744.34788269346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65945.2823979115</v>
      </c>
      <c r="G21" s="1">
        <v>0</v>
      </c>
      <c r="H21" t="s">
        <v>7</v>
      </c>
      <c r="I21" t="s">
        <v>26</v>
      </c>
      <c r="J21" s="2">
        <v>33966.74761276069</v>
      </c>
      <c r="L21" s="2">
        <f t="shared" si="0"/>
        <v>99912.0300106722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0.057099172412164924</v>
      </c>
      <c r="C22" t="s">
        <v>9</v>
      </c>
      <c r="D22" t="s">
        <v>27</v>
      </c>
      <c r="E22" s="2">
        <v>-28980.880016756048</v>
      </c>
      <c r="G22" s="1">
        <v>0.006707982011733929</v>
      </c>
      <c r="H22" t="s">
        <v>9</v>
      </c>
      <c r="I22" t="s">
        <v>27</v>
      </c>
      <c r="J22" s="2">
        <v>-6448.177047827492</v>
      </c>
      <c r="L22" s="2">
        <f t="shared" si="0"/>
        <v>-35429.05706458354</v>
      </c>
      <c r="M22" s="2">
        <f t="shared" si="1"/>
        <v>-35429.05706458354</v>
      </c>
      <c r="N22" s="2">
        <f t="shared" si="2"/>
        <v>-35429.05706458354</v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</v>
      </c>
      <c r="C23" t="s">
        <v>7</v>
      </c>
      <c r="D23" t="s">
        <v>28</v>
      </c>
      <c r="E23" s="2">
        <v>22965.29890524046</v>
      </c>
      <c r="G23" s="1">
        <v>0.06531764596027</v>
      </c>
      <c r="H23" t="s">
        <v>9</v>
      </c>
      <c r="I23" t="s">
        <v>28</v>
      </c>
      <c r="J23" s="2">
        <v>-62787.84659266929</v>
      </c>
      <c r="L23" s="2">
        <f t="shared" si="0"/>
        <v>-39822.54768742883</v>
      </c>
      <c r="M23" s="2">
        <f t="shared" si="1"/>
        <v>-39822.54768742883</v>
      </c>
      <c r="N23" s="2">
        <f t="shared" si="2"/>
      </c>
      <c r="O23" s="2">
        <f t="shared" si="3"/>
      </c>
      <c r="P23" s="1">
        <f t="shared" si="6"/>
      </c>
      <c r="Q23" t="str">
        <f t="shared" si="4"/>
        <v>instabil</v>
      </c>
      <c r="R23">
        <f t="shared" si="5"/>
      </c>
    </row>
    <row r="24" spans="1:18" ht="15">
      <c r="A24" t="s">
        <v>44</v>
      </c>
      <c r="B24" s="1">
        <v>0.01791975080983553</v>
      </c>
      <c r="C24" t="s">
        <v>9</v>
      </c>
      <c r="D24" t="s">
        <v>29</v>
      </c>
      <c r="E24" s="2">
        <v>-9095.23073997072</v>
      </c>
      <c r="G24" s="1">
        <v>0</v>
      </c>
      <c r="H24" t="s">
        <v>7</v>
      </c>
      <c r="I24" t="s">
        <v>29</v>
      </c>
      <c r="J24" s="2">
        <v>43950.48790954174</v>
      </c>
      <c r="L24" s="2">
        <f t="shared" si="0"/>
        <v>34855.25716957102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0.0623831198816633</v>
      </c>
      <c r="C25" t="s">
        <v>9</v>
      </c>
      <c r="D25" t="s">
        <v>30</v>
      </c>
      <c r="E25" s="2">
        <v>-31662.76560562229</v>
      </c>
      <c r="G25" s="1">
        <v>0</v>
      </c>
      <c r="H25" t="s">
        <v>7</v>
      </c>
      <c r="I25" t="s">
        <v>30</v>
      </c>
      <c r="J25" s="2">
        <v>4864.671744138854</v>
      </c>
      <c r="L25" s="2">
        <f t="shared" si="0"/>
        <v>-26798.093861483438</v>
      </c>
      <c r="M25" s="2">
        <f t="shared" si="1"/>
        <v>-26798.093861483438</v>
      </c>
      <c r="N25" s="2">
        <f t="shared" si="2"/>
      </c>
      <c r="O25" s="2">
        <f t="shared" si="3"/>
      </c>
      <c r="P25" s="1">
        <f t="shared" si="6"/>
      </c>
      <c r="Q25" t="str">
        <f t="shared" si="4"/>
        <v>instabil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52743.425975352526</v>
      </c>
      <c r="G26" s="1">
        <v>0</v>
      </c>
      <c r="H26" t="s">
        <v>7</v>
      </c>
      <c r="I26" t="s">
        <v>31</v>
      </c>
      <c r="J26" s="2">
        <v>169715.5886036304</v>
      </c>
      <c r="L26" s="2">
        <f t="shared" si="0"/>
        <v>222459.01457898293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0.04677453717429068</v>
      </c>
      <c r="C27" t="s">
        <v>9</v>
      </c>
      <c r="D27" t="s">
        <v>32</v>
      </c>
      <c r="E27" s="2">
        <v>-23740.576131338312</v>
      </c>
      <c r="G27" s="1">
        <v>0.13835512874501218</v>
      </c>
      <c r="H27" t="s">
        <v>9</v>
      </c>
      <c r="I27" t="s">
        <v>32</v>
      </c>
      <c r="J27" s="2">
        <v>-132996.5351818525</v>
      </c>
      <c r="L27" s="2">
        <f t="shared" si="0"/>
        <v>-156737.1113131908</v>
      </c>
      <c r="M27" s="2">
        <f t="shared" si="1"/>
        <v>-156737.1113131908</v>
      </c>
      <c r="N27" s="2">
        <f t="shared" si="2"/>
        <v>-156737.1113131908</v>
      </c>
      <c r="O27" s="2">
        <f t="shared" si="3"/>
        <v>-156737.1113131908</v>
      </c>
      <c r="P27" s="1">
        <f t="shared" si="6"/>
        <v>0.1849189983180295</v>
      </c>
      <c r="Q27" t="str">
        <f t="shared" si="4"/>
        <v>támogatás</v>
      </c>
      <c r="R27" t="str">
        <f t="shared" si="5"/>
        <v>a civil kezdeményezésekről szóló hírek növelésére</v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12001.78453480883</v>
      </c>
      <c r="G28" s="1">
        <v>0.004540214976043347</v>
      </c>
      <c r="H28" t="s">
        <v>36</v>
      </c>
      <c r="I28" t="s">
        <v>33</v>
      </c>
      <c r="J28" s="2">
        <v>-4364.369187262899</v>
      </c>
      <c r="L28" s="2">
        <f t="shared" si="0"/>
        <v>7637.415347545932</v>
      </c>
      <c r="M28" s="2">
        <f t="shared" si="1"/>
      </c>
      <c r="N28" s="2">
        <f t="shared" si="2"/>
      </c>
      <c r="O28" s="2">
        <f t="shared" si="3"/>
      </c>
      <c r="P28" s="1">
        <f t="shared" si="6"/>
      </c>
      <c r="Q28" t="str">
        <f t="shared" si="4"/>
        <v>semmi</v>
      </c>
      <c r="R28">
        <f t="shared" si="5"/>
      </c>
    </row>
    <row r="29" spans="1:18" ht="15">
      <c r="A29" t="s">
        <v>45</v>
      </c>
      <c r="B29" s="1">
        <v>0.08058555824076093</v>
      </c>
      <c r="C29" t="s">
        <v>9</v>
      </c>
      <c r="D29" t="s">
        <v>34</v>
      </c>
      <c r="E29" s="2">
        <v>-40901.4753769222</v>
      </c>
      <c r="G29" s="1">
        <v>0.003635704560336573</v>
      </c>
      <c r="H29" t="s">
        <v>36</v>
      </c>
      <c r="I29" t="s">
        <v>34</v>
      </c>
      <c r="J29" s="2">
        <v>-3494.8911099694706</v>
      </c>
      <c r="L29" s="2">
        <f t="shared" si="0"/>
        <v>-44396.36648689167</v>
      </c>
      <c r="M29" s="2">
        <f t="shared" si="1"/>
        <v>-44396.36648689167</v>
      </c>
      <c r="N29" s="2">
        <f t="shared" si="2"/>
        <v>-44396.36648689167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0.1015880199024274</v>
      </c>
      <c r="C30" t="s">
        <v>9</v>
      </c>
      <c r="D30" t="s">
        <v>35</v>
      </c>
      <c r="E30" s="2">
        <v>-51561.34654072209</v>
      </c>
      <c r="G30" s="1">
        <v>0.05895350804139007</v>
      </c>
      <c r="H30" t="s">
        <v>9</v>
      </c>
      <c r="I30" t="s">
        <v>35</v>
      </c>
      <c r="J30" s="2">
        <v>-56670.196308881095</v>
      </c>
      <c r="L30" s="2">
        <f t="shared" si="0"/>
        <v>-108231.54284960318</v>
      </c>
      <c r="M30" s="2">
        <f t="shared" si="1"/>
        <v>-108231.54284960318</v>
      </c>
      <c r="N30" s="2">
        <f t="shared" si="2"/>
        <v>-108231.54284960318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53</v>
      </c>
    </row>
    <row r="2" spans="2:16" ht="15">
      <c r="B2" t="s">
        <v>57</v>
      </c>
      <c r="G2" t="s">
        <v>58</v>
      </c>
      <c r="L2" t="s">
        <v>40</v>
      </c>
      <c r="M2" s="2">
        <f>SUM(M4:M30)</f>
        <v>-144.37846803096096</v>
      </c>
      <c r="N2" s="2">
        <f>SUM(N4:N30)</f>
        <v>-134.42257671306442</v>
      </c>
      <c r="O2" s="2">
        <f>SUM(O4:O30)</f>
        <v>-98.77208958459835</v>
      </c>
      <c r="P2" s="1">
        <f>SUM(P4:P30)</f>
        <v>1.0000000000000002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4.2865966032047</v>
      </c>
      <c r="G4" s="1">
        <v>0</v>
      </c>
      <c r="H4" t="s">
        <v>7</v>
      </c>
      <c r="I4" t="s">
        <v>8</v>
      </c>
      <c r="J4" s="2">
        <v>11.663746204779248</v>
      </c>
      <c r="L4" s="2">
        <f aca="true" t="shared" si="0" ref="L4:L30">J4+E4</f>
        <v>15.950342807983947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IF(Q4&lt;&gt;"támogatás","","az esélyegyenlőségről szóló hírek növelésére")</f>
      </c>
    </row>
    <row r="5" spans="1:18" ht="15">
      <c r="A5" t="s">
        <v>44</v>
      </c>
      <c r="B5" s="1">
        <v>0.049544144173808986</v>
      </c>
      <c r="C5" t="s">
        <v>9</v>
      </c>
      <c r="D5" t="s">
        <v>10</v>
      </c>
      <c r="E5" s="2">
        <v>-3.1107900493133656</v>
      </c>
      <c r="G5" s="1">
        <v>0.028507033812761703</v>
      </c>
      <c r="H5" t="s">
        <v>9</v>
      </c>
      <c r="I5" t="s">
        <v>10</v>
      </c>
      <c r="J5" s="2">
        <v>-2.588288406489477</v>
      </c>
      <c r="L5" s="2">
        <f t="shared" si="0"/>
        <v>-5.699078455802843</v>
      </c>
      <c r="M5" s="2">
        <f aca="true" t="shared" si="1" ref="M5:M30">IF(L5&lt;0,L5,"")</f>
        <v>-5.699078455802843</v>
      </c>
      <c r="N5" s="2">
        <f aca="true" t="shared" si="2" ref="N5:N30">IF(E5*J5&gt;0,M5,"")</f>
        <v>-5.699078455802843</v>
      </c>
      <c r="O5" s="2">
        <f aca="true" t="shared" si="3" ref="O5:O30">IF(A5="igen",N5,"")</f>
        <v>-5.699078455802843</v>
      </c>
      <c r="P5" s="1">
        <f>IF(O5="","",O5/$O$2)</f>
        <v>0.05769928002709287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IF(Q5&lt;&gt;"támogatás","","az esélyegyenlőségről szóló hírek növelésére")</f>
        <v>az esélyegyenlőségről szóló hírek növelésére</v>
      </c>
    </row>
    <row r="6" spans="1:18" ht="15">
      <c r="A6" t="s">
        <v>44</v>
      </c>
      <c r="B6" s="1">
        <v>0.07321407772212603</v>
      </c>
      <c r="C6" t="s">
        <v>9</v>
      </c>
      <c r="D6" t="s">
        <v>11</v>
      </c>
      <c r="E6" s="2">
        <v>-4.596983725233963</v>
      </c>
      <c r="G6" s="1">
        <v>0.06744896836948112</v>
      </c>
      <c r="H6" t="s">
        <v>9</v>
      </c>
      <c r="I6" t="s">
        <v>11</v>
      </c>
      <c r="J6" s="2">
        <v>-6.124010797021283</v>
      </c>
      <c r="L6" s="2">
        <f t="shared" si="0"/>
        <v>-10.720994522255246</v>
      </c>
      <c r="M6" s="2">
        <f t="shared" si="1"/>
        <v>-10.720994522255246</v>
      </c>
      <c r="N6" s="2">
        <f t="shared" si="2"/>
        <v>-10.720994522255246</v>
      </c>
      <c r="O6" s="2">
        <f t="shared" si="3"/>
        <v>-10.720994522255246</v>
      </c>
      <c r="P6" s="1">
        <f aca="true" t="shared" si="6" ref="P6:P30">IF(O6="","",O6/$O$2)</f>
        <v>0.10854275299170126</v>
      </c>
      <c r="Q6" t="str">
        <f t="shared" si="4"/>
        <v>támogatás</v>
      </c>
      <c r="R6" t="str">
        <f t="shared" si="5"/>
        <v>az esélyegyenlőségről szóló hírek növelésére</v>
      </c>
    </row>
    <row r="7" spans="1:18" ht="15">
      <c r="A7" t="s">
        <v>44</v>
      </c>
      <c r="B7" s="1">
        <v>0.08642620489995971</v>
      </c>
      <c r="C7" t="s">
        <v>9</v>
      </c>
      <c r="D7" t="s">
        <v>12</v>
      </c>
      <c r="E7" s="2">
        <v>-5.426550053211729</v>
      </c>
      <c r="G7" s="1">
        <v>0.06442935651506075</v>
      </c>
      <c r="H7" t="s">
        <v>9</v>
      </c>
      <c r="I7" t="s">
        <v>12</v>
      </c>
      <c r="J7" s="2">
        <v>-5.849845957345973</v>
      </c>
      <c r="L7" s="2">
        <f t="shared" si="0"/>
        <v>-11.276396010557702</v>
      </c>
      <c r="M7" s="2">
        <f t="shared" si="1"/>
        <v>-11.276396010557702</v>
      </c>
      <c r="N7" s="2">
        <f t="shared" si="2"/>
        <v>-11.276396010557702</v>
      </c>
      <c r="O7" s="2">
        <f t="shared" si="3"/>
        <v>-11.276396010557702</v>
      </c>
      <c r="P7" s="1">
        <f t="shared" si="6"/>
        <v>0.11416581402684069</v>
      </c>
      <c r="Q7" t="str">
        <f t="shared" si="4"/>
        <v>támogatás</v>
      </c>
      <c r="R7" t="str">
        <f t="shared" si="5"/>
        <v>az esélyegyenlőségről szóló hírek növelésére</v>
      </c>
    </row>
    <row r="8" spans="1:18" ht="15">
      <c r="A8" t="s">
        <v>45</v>
      </c>
      <c r="B8" s="1">
        <v>0.10614946501510757</v>
      </c>
      <c r="C8" t="s">
        <v>9</v>
      </c>
      <c r="D8" t="s">
        <v>13</v>
      </c>
      <c r="E8" s="2">
        <v>-6.664939015809972</v>
      </c>
      <c r="G8" s="1">
        <v>0.005863234688117052</v>
      </c>
      <c r="H8" t="s">
        <v>9</v>
      </c>
      <c r="I8" t="s">
        <v>13</v>
      </c>
      <c r="J8" s="2">
        <v>-0.5323508039263842</v>
      </c>
      <c r="L8" s="2">
        <f t="shared" si="0"/>
        <v>-7.197289819736357</v>
      </c>
      <c r="M8" s="2">
        <f t="shared" si="1"/>
        <v>-7.197289819736357</v>
      </c>
      <c r="N8" s="2">
        <f t="shared" si="2"/>
        <v>-7.197289819736357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1.2785995880093797</v>
      </c>
      <c r="G9" s="1">
        <v>0.05735489561744462</v>
      </c>
      <c r="H9" t="s">
        <v>9</v>
      </c>
      <c r="I9" t="s">
        <v>14</v>
      </c>
      <c r="J9" s="2">
        <v>-5.207522198103584</v>
      </c>
      <c r="L9" s="2">
        <f t="shared" si="0"/>
        <v>-3.9289226100942045</v>
      </c>
      <c r="M9" s="2">
        <f t="shared" si="1"/>
        <v>-3.9289226100942045</v>
      </c>
      <c r="N9" s="2">
        <f t="shared" si="2"/>
      </c>
      <c r="O9" s="2">
        <f t="shared" si="3"/>
      </c>
      <c r="P9" s="1">
        <f t="shared" si="6"/>
      </c>
      <c r="Q9" t="str">
        <f t="shared" si="4"/>
        <v>instabil</v>
      </c>
      <c r="R9">
        <f t="shared" si="5"/>
      </c>
    </row>
    <row r="10" spans="1:18" ht="15">
      <c r="A10" t="s">
        <v>45</v>
      </c>
      <c r="B10" s="1">
        <v>0.0676321421939939</v>
      </c>
      <c r="C10" t="s">
        <v>9</v>
      </c>
      <c r="D10" t="s">
        <v>15</v>
      </c>
      <c r="E10" s="2">
        <v>-4.246503768694486</v>
      </c>
      <c r="G10" s="1">
        <v>0</v>
      </c>
      <c r="H10" t="s">
        <v>7</v>
      </c>
      <c r="I10" t="s">
        <v>15</v>
      </c>
      <c r="J10" s="2">
        <v>2.8250084287423536</v>
      </c>
      <c r="L10" s="2">
        <f t="shared" si="0"/>
        <v>-1.4214953399521328</v>
      </c>
      <c r="M10" s="2">
        <f t="shared" si="1"/>
        <v>-1.4214953399521328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3.3040664653795115</v>
      </c>
      <c r="G11" s="1">
        <v>0.03845396185794119</v>
      </c>
      <c r="H11" t="s">
        <v>9</v>
      </c>
      <c r="I11" t="s">
        <v>16</v>
      </c>
      <c r="J11" s="2">
        <v>-3.491417041640485</v>
      </c>
      <c r="L11" s="2">
        <f t="shared" si="0"/>
        <v>-0.1873505762609735</v>
      </c>
      <c r="M11" s="2">
        <f t="shared" si="1"/>
        <v>-0.1873505762609735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0.09388364067282469</v>
      </c>
      <c r="C12" t="s">
        <v>9</v>
      </c>
      <c r="D12" t="s">
        <v>17</v>
      </c>
      <c r="E12" s="2">
        <v>-5.894789385679309</v>
      </c>
      <c r="G12" s="1">
        <v>0.05088920422866708</v>
      </c>
      <c r="H12" t="s">
        <v>9</v>
      </c>
      <c r="I12" t="s">
        <v>17</v>
      </c>
      <c r="J12" s="2">
        <v>-4.620471501372731</v>
      </c>
      <c r="L12" s="2">
        <f t="shared" si="0"/>
        <v>-10.51526088705204</v>
      </c>
      <c r="M12" s="2">
        <f t="shared" si="1"/>
        <v>-10.51526088705204</v>
      </c>
      <c r="N12" s="2">
        <f t="shared" si="2"/>
        <v>-10.51526088705204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0.026047280842552152</v>
      </c>
      <c r="C13" t="s">
        <v>9</v>
      </c>
      <c r="D13" t="s">
        <v>18</v>
      </c>
      <c r="E13" s="2">
        <v>-1.6354631492356333</v>
      </c>
      <c r="G13" s="1">
        <v>0.1074760973596975</v>
      </c>
      <c r="H13" t="s">
        <v>9</v>
      </c>
      <c r="I13" t="s">
        <v>18</v>
      </c>
      <c r="J13" s="2">
        <v>-9.758263121935446</v>
      </c>
      <c r="L13" s="2">
        <f t="shared" si="0"/>
        <v>-11.39372627117108</v>
      </c>
      <c r="M13" s="2">
        <f t="shared" si="1"/>
        <v>-11.39372627117108</v>
      </c>
      <c r="N13" s="2">
        <f t="shared" si="2"/>
        <v>-11.39372627117108</v>
      </c>
      <c r="O13" s="2">
        <f t="shared" si="3"/>
        <v>-11.39372627117108</v>
      </c>
      <c r="P13" s="1">
        <f t="shared" si="6"/>
        <v>0.11535370284347732</v>
      </c>
      <c r="Q13" t="str">
        <f t="shared" si="4"/>
        <v>támogatás</v>
      </c>
      <c r="R13" t="str">
        <f t="shared" si="5"/>
        <v>az esélyegyenlőségről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0.6722747593788991</v>
      </c>
      <c r="G14" s="1">
        <v>0.05016326067103049</v>
      </c>
      <c r="H14" t="s">
        <v>9</v>
      </c>
      <c r="I14" t="s">
        <v>19</v>
      </c>
      <c r="J14" s="2">
        <v>-4.554559652867631</v>
      </c>
      <c r="L14" s="2">
        <f t="shared" si="0"/>
        <v>-3.882284893488732</v>
      </c>
      <c r="M14" s="2">
        <f t="shared" si="1"/>
        <v>-3.882284893488732</v>
      </c>
      <c r="N14" s="2">
        <f t="shared" si="2"/>
      </c>
      <c r="O14" s="2">
        <f t="shared" si="3"/>
      </c>
      <c r="P14" s="1">
        <f t="shared" si="6"/>
      </c>
      <c r="Q14" t="str">
        <f t="shared" si="4"/>
        <v>instabil</v>
      </c>
      <c r="R14">
        <f t="shared" si="5"/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0.1539551449114125</v>
      </c>
      <c r="G15" s="1">
        <v>0.00759728071711245</v>
      </c>
      <c r="H15" t="s">
        <v>9</v>
      </c>
      <c r="I15" t="s">
        <v>20</v>
      </c>
      <c r="J15" s="2">
        <v>-0.6897930430119068</v>
      </c>
      <c r="L15" s="2">
        <f t="shared" si="0"/>
        <v>-0.5358378981004943</v>
      </c>
      <c r="M15" s="2">
        <f t="shared" si="1"/>
        <v>-0.5358378981004943</v>
      </c>
      <c r="N15" s="2">
        <f t="shared" si="2"/>
      </c>
      <c r="O15" s="2">
        <f t="shared" si="3"/>
      </c>
      <c r="P15" s="1">
        <f t="shared" si="6"/>
      </c>
      <c r="Q15" t="str">
        <f t="shared" si="4"/>
        <v>instabil</v>
      </c>
      <c r="R15">
        <f t="shared" si="5"/>
      </c>
    </row>
    <row r="16" spans="1:18" ht="15">
      <c r="A16" t="s">
        <v>44</v>
      </c>
      <c r="B16" s="1">
        <v>0.02511620091231654</v>
      </c>
      <c r="C16" t="s">
        <v>9</v>
      </c>
      <c r="D16" t="s">
        <v>21</v>
      </c>
      <c r="E16" s="2">
        <v>-1.577002270954412</v>
      </c>
      <c r="G16" s="1">
        <v>0.11446419821289623</v>
      </c>
      <c r="H16" t="s">
        <v>9</v>
      </c>
      <c r="I16" t="s">
        <v>21</v>
      </c>
      <c r="J16" s="2">
        <v>-10.392745844358023</v>
      </c>
      <c r="L16" s="2">
        <f t="shared" si="0"/>
        <v>-11.969748115312434</v>
      </c>
      <c r="M16" s="2">
        <f t="shared" si="1"/>
        <v>-11.969748115312434</v>
      </c>
      <c r="N16" s="2">
        <f t="shared" si="2"/>
        <v>-11.969748115312434</v>
      </c>
      <c r="O16" s="2">
        <f t="shared" si="3"/>
        <v>-11.969748115312434</v>
      </c>
      <c r="P16" s="1">
        <f t="shared" si="6"/>
        <v>0.12118553090911718</v>
      </c>
      <c r="Q16" t="str">
        <f t="shared" si="4"/>
        <v>támogatás</v>
      </c>
      <c r="R16" t="str">
        <f t="shared" si="5"/>
        <v>az esélyegyenlőségről szóló hírek növelésére</v>
      </c>
    </row>
    <row r="17" spans="1:18" ht="15">
      <c r="A17" t="s">
        <v>45</v>
      </c>
      <c r="B17" s="1">
        <v>0.01545839003863097</v>
      </c>
      <c r="C17" t="s">
        <v>9</v>
      </c>
      <c r="D17" t="s">
        <v>22</v>
      </c>
      <c r="E17" s="2">
        <v>-0.9706052392766775</v>
      </c>
      <c r="G17" s="1">
        <v>0</v>
      </c>
      <c r="H17" t="s">
        <v>7</v>
      </c>
      <c r="I17" t="s">
        <v>22</v>
      </c>
      <c r="J17" s="2">
        <v>4.550115993914809</v>
      </c>
      <c r="L17" s="2">
        <f t="shared" si="0"/>
        <v>3.5795107546381315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</v>
      </c>
      <c r="C18" t="s">
        <v>7</v>
      </c>
      <c r="D18" t="s">
        <v>23</v>
      </c>
      <c r="E18" s="2">
        <v>4.0875401578022945</v>
      </c>
      <c r="G18" s="1">
        <v>0</v>
      </c>
      <c r="H18" t="s">
        <v>7</v>
      </c>
      <c r="I18" t="s">
        <v>23</v>
      </c>
      <c r="J18" s="2">
        <v>9.151982347770373</v>
      </c>
      <c r="L18" s="2">
        <f t="shared" si="0"/>
        <v>13.239522505572667</v>
      </c>
      <c r="M18" s="2">
        <f t="shared" si="1"/>
      </c>
      <c r="N18" s="2">
        <f t="shared" si="2"/>
      </c>
      <c r="O18" s="2">
        <f t="shared" si="3"/>
      </c>
      <c r="P18" s="1">
        <f t="shared" si="6"/>
      </c>
      <c r="Q18" t="str">
        <f t="shared" si="4"/>
        <v>semmi</v>
      </c>
      <c r="R18">
        <f t="shared" si="5"/>
      </c>
    </row>
    <row r="19" spans="1:18" ht="15">
      <c r="A19" t="s">
        <v>44</v>
      </c>
      <c r="B19" s="1">
        <v>0.07412303257566413</v>
      </c>
      <c r="C19" t="s">
        <v>9</v>
      </c>
      <c r="D19" t="s">
        <v>24</v>
      </c>
      <c r="E19" s="2">
        <v>-4.6540554086955215</v>
      </c>
      <c r="G19" s="1">
        <v>0.0864965113984704</v>
      </c>
      <c r="H19" t="s">
        <v>9</v>
      </c>
      <c r="I19" t="s">
        <v>24</v>
      </c>
      <c r="J19" s="2">
        <v>-7.853427302360119</v>
      </c>
      <c r="L19" s="2">
        <f t="shared" si="0"/>
        <v>-12.50748271105564</v>
      </c>
      <c r="M19" s="2">
        <f t="shared" si="1"/>
        <v>-12.50748271105564</v>
      </c>
      <c r="N19" s="2">
        <f t="shared" si="2"/>
        <v>-12.50748271105564</v>
      </c>
      <c r="O19" s="2">
        <f t="shared" si="3"/>
        <v>-12.50748271105564</v>
      </c>
      <c r="P19" s="1">
        <f t="shared" si="6"/>
        <v>0.12662972671387068</v>
      </c>
      <c r="Q19" t="str">
        <f t="shared" si="4"/>
        <v>támogatás</v>
      </c>
      <c r="R19" t="str">
        <f t="shared" si="5"/>
        <v>az esélyegyenlőségről szóló hírek növelésére</v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4.561381214134055</v>
      </c>
      <c r="G20" s="1">
        <v>0</v>
      </c>
      <c r="H20" t="s">
        <v>7</v>
      </c>
      <c r="I20" t="s">
        <v>25</v>
      </c>
      <c r="J20" s="2">
        <v>0.4787448179938423</v>
      </c>
      <c r="L20" s="2">
        <f t="shared" si="0"/>
        <v>5.040126032127898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14.537065475185095</v>
      </c>
      <c r="G21" s="1">
        <v>0</v>
      </c>
      <c r="H21" t="s">
        <v>7</v>
      </c>
      <c r="I21" t="s">
        <v>26</v>
      </c>
      <c r="J21" s="2">
        <v>19.530624590512698</v>
      </c>
      <c r="L21" s="2">
        <f t="shared" si="0"/>
        <v>34.06769006569779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0.05715802449102016</v>
      </c>
      <c r="C22" t="s">
        <v>9</v>
      </c>
      <c r="D22" t="s">
        <v>27</v>
      </c>
      <c r="E22" s="2">
        <v>-3.5888522607495323</v>
      </c>
      <c r="G22" s="1">
        <v>0.02809538862799556</v>
      </c>
      <c r="H22" t="s">
        <v>9</v>
      </c>
      <c r="I22" t="s">
        <v>27</v>
      </c>
      <c r="J22" s="2">
        <v>-2.5509131935397367</v>
      </c>
      <c r="L22" s="2">
        <f t="shared" si="0"/>
        <v>-6.139765454289269</v>
      </c>
      <c r="M22" s="2">
        <f t="shared" si="1"/>
        <v>-6.139765454289269</v>
      </c>
      <c r="N22" s="2">
        <f t="shared" si="2"/>
        <v>-6.139765454289269</v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0.061050406276061606</v>
      </c>
      <c r="C23" t="s">
        <v>9</v>
      </c>
      <c r="D23" t="s">
        <v>28</v>
      </c>
      <c r="E23" s="2">
        <v>-3.8332480965632936</v>
      </c>
      <c r="G23" s="1">
        <v>0.13485988720649444</v>
      </c>
      <c r="H23" t="s">
        <v>9</v>
      </c>
      <c r="I23" t="s">
        <v>28</v>
      </c>
      <c r="J23" s="2">
        <v>-12.244566897057757</v>
      </c>
      <c r="L23" s="2">
        <f t="shared" si="0"/>
        <v>-16.07781499362105</v>
      </c>
      <c r="M23" s="2">
        <f t="shared" si="1"/>
        <v>-16.07781499362105</v>
      </c>
      <c r="N23" s="2">
        <f t="shared" si="2"/>
        <v>-16.07781499362105</v>
      </c>
      <c r="O23" s="2">
        <f t="shared" si="3"/>
        <v>-16.07781499362105</v>
      </c>
      <c r="P23" s="1">
        <f t="shared" si="6"/>
        <v>0.1627769045004398</v>
      </c>
      <c r="Q23" t="str">
        <f t="shared" si="4"/>
        <v>támogatás</v>
      </c>
      <c r="R23" t="str">
        <f t="shared" si="5"/>
        <v>az esélyegyenlőségről szóló hírek növelésére</v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2.0482533906736897</v>
      </c>
      <c r="G24" s="1">
        <v>0</v>
      </c>
      <c r="H24" t="s">
        <v>7</v>
      </c>
      <c r="I24" t="s">
        <v>29</v>
      </c>
      <c r="J24" s="2">
        <v>8.818001488242832</v>
      </c>
      <c r="L24" s="2">
        <f t="shared" si="0"/>
        <v>10.866254878916521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0.12540884327664764</v>
      </c>
      <c r="C25" t="s">
        <v>9</v>
      </c>
      <c r="D25" t="s">
        <v>30</v>
      </c>
      <c r="E25" s="2">
        <v>-7.874201649185579</v>
      </c>
      <c r="G25" s="1">
        <v>0.0015294479646751858</v>
      </c>
      <c r="H25" t="s">
        <v>36</v>
      </c>
      <c r="I25" t="s">
        <v>30</v>
      </c>
      <c r="J25" s="2">
        <v>-0.13886581330413783</v>
      </c>
      <c r="L25" s="2">
        <f t="shared" si="0"/>
        <v>-8.013067462489717</v>
      </c>
      <c r="M25" s="2">
        <f t="shared" si="1"/>
        <v>-8.013067462489717</v>
      </c>
      <c r="N25" s="2">
        <f t="shared" si="2"/>
        <v>-8.013067462489717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0.07562125305645054</v>
      </c>
      <c r="C26" t="s">
        <v>9</v>
      </c>
      <c r="D26" t="s">
        <v>31</v>
      </c>
      <c r="E26" s="2">
        <v>-4.748126048950352</v>
      </c>
      <c r="G26" s="1">
        <v>0.07080966725868937</v>
      </c>
      <c r="H26" t="s">
        <v>9</v>
      </c>
      <c r="I26" t="s">
        <v>31</v>
      </c>
      <c r="J26" s="2">
        <v>-6.429144541548071</v>
      </c>
      <c r="L26" s="2">
        <f t="shared" si="0"/>
        <v>-11.177270590498424</v>
      </c>
      <c r="M26" s="2">
        <f t="shared" si="1"/>
        <v>-11.177270590498424</v>
      </c>
      <c r="N26" s="2">
        <f t="shared" si="2"/>
        <v>-11.177270590498424</v>
      </c>
      <c r="O26" s="2">
        <f t="shared" si="3"/>
        <v>-11.177270590498424</v>
      </c>
      <c r="P26" s="1">
        <f t="shared" si="6"/>
        <v>0.11316223679691503</v>
      </c>
      <c r="Q26" t="str">
        <f t="shared" si="4"/>
        <v>támogatás</v>
      </c>
      <c r="R26" t="str">
        <f t="shared" si="5"/>
        <v>az esélyegyenlőségről szóló hírek növelésére</v>
      </c>
    </row>
    <row r="27" spans="1:18" ht="15">
      <c r="A27" t="s">
        <v>44</v>
      </c>
      <c r="B27" s="1">
        <v>0</v>
      </c>
      <c r="C27" t="s">
        <v>7</v>
      </c>
      <c r="D27" t="s">
        <v>32</v>
      </c>
      <c r="E27" s="2">
        <v>7.933060117180062</v>
      </c>
      <c r="G27" s="1">
        <v>0</v>
      </c>
      <c r="H27" t="s">
        <v>7</v>
      </c>
      <c r="I27" t="s">
        <v>32</v>
      </c>
      <c r="J27" s="2">
        <v>11.99252019195113</v>
      </c>
      <c r="L27" s="2">
        <f t="shared" si="0"/>
        <v>19.925580309131192</v>
      </c>
      <c r="M27" s="2">
        <f t="shared" si="1"/>
      </c>
      <c r="N27" s="2">
        <f t="shared" si="2"/>
      </c>
      <c r="O27" s="2">
        <f t="shared" si="3"/>
      </c>
      <c r="P27" s="1">
        <f t="shared" si="6"/>
      </c>
      <c r="Q27" t="str">
        <f t="shared" si="4"/>
        <v>semmi</v>
      </c>
      <c r="R27">
        <f t="shared" si="5"/>
      </c>
    </row>
    <row r="28" spans="1:18" ht="15">
      <c r="A28" t="s">
        <v>44</v>
      </c>
      <c r="B28" s="1">
        <v>0.016127339670621115</v>
      </c>
      <c r="C28" t="s">
        <v>9</v>
      </c>
      <c r="D28" t="s">
        <v>33</v>
      </c>
      <c r="E28" s="2">
        <v>-1.0126074151823996</v>
      </c>
      <c r="G28" s="1">
        <v>0.0764027888396611</v>
      </c>
      <c r="H28" t="s">
        <v>9</v>
      </c>
      <c r="I28" t="s">
        <v>33</v>
      </c>
      <c r="J28" s="2">
        <v>-6.936970499141545</v>
      </c>
      <c r="L28" s="2">
        <f t="shared" si="0"/>
        <v>-7.949577914323944</v>
      </c>
      <c r="M28" s="2">
        <f t="shared" si="1"/>
        <v>-7.949577914323944</v>
      </c>
      <c r="N28" s="2">
        <f t="shared" si="2"/>
        <v>-7.949577914323944</v>
      </c>
      <c r="O28" s="2">
        <f t="shared" si="3"/>
        <v>-7.949577914323944</v>
      </c>
      <c r="P28" s="1">
        <f t="shared" si="6"/>
        <v>0.08048405119054534</v>
      </c>
      <c r="Q28" t="str">
        <f t="shared" si="4"/>
        <v>támogatás</v>
      </c>
      <c r="R28" t="str">
        <f t="shared" si="5"/>
        <v>az esélyegyenlőségről szóló hírek növelésére</v>
      </c>
    </row>
    <row r="29" spans="1:18" ht="15">
      <c r="A29" t="s">
        <v>45</v>
      </c>
      <c r="B29" s="1">
        <v>0.04703955418221414</v>
      </c>
      <c r="C29" t="s">
        <v>9</v>
      </c>
      <c r="D29" t="s">
        <v>34</v>
      </c>
      <c r="E29" s="2">
        <v>-2.953531229862774</v>
      </c>
      <c r="G29" s="1">
        <v>0.00915881665380386</v>
      </c>
      <c r="H29" t="s">
        <v>36</v>
      </c>
      <c r="I29" t="s">
        <v>34</v>
      </c>
      <c r="J29" s="2">
        <v>-0.8315722750358896</v>
      </c>
      <c r="L29" s="2">
        <f t="shared" si="0"/>
        <v>-3.7851035048986637</v>
      </c>
      <c r="M29" s="2">
        <f t="shared" si="1"/>
        <v>-3.7851035048986637</v>
      </c>
      <c r="N29" s="2">
        <f t="shared" si="2"/>
        <v>-3.7851035048986637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</v>
      </c>
      <c r="C30" t="s">
        <v>7</v>
      </c>
      <c r="D30" t="s">
        <v>35</v>
      </c>
      <c r="E30" s="2">
        <v>19.925455850739866</v>
      </c>
      <c r="G30" s="1">
        <v>0</v>
      </c>
      <c r="H30" t="s">
        <v>7</v>
      </c>
      <c r="I30" t="s">
        <v>35</v>
      </c>
      <c r="J30" s="2">
        <v>21.783984826152864</v>
      </c>
      <c r="L30" s="2">
        <f t="shared" si="0"/>
        <v>41.709440676892726</v>
      </c>
      <c r="M30" s="2">
        <f t="shared" si="1"/>
      </c>
      <c r="N30" s="2">
        <f t="shared" si="2"/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7" max="7" width="8.140625" style="0" customWidth="1"/>
    <col min="8" max="8" width="10.140625" style="0" bestFit="1" customWidth="1"/>
    <col min="9" max="10" width="13.57421875" style="0" bestFit="1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56</v>
      </c>
    </row>
    <row r="2" spans="2:16" ht="15">
      <c r="B2" t="s">
        <v>62</v>
      </c>
      <c r="G2" t="s">
        <v>63</v>
      </c>
      <c r="L2" t="s">
        <v>40</v>
      </c>
      <c r="M2" s="2">
        <f>SUM(M4:M30)</f>
        <v>-4714.825612711219</v>
      </c>
      <c r="N2" s="2">
        <f>SUM(N4:N30)</f>
        <v>-4714.825612711219</v>
      </c>
      <c r="O2" s="2">
        <f>SUM(O4:O30)</f>
        <v>-4106.914434245844</v>
      </c>
      <c r="P2" s="1">
        <f>SUM(P4:P30)</f>
        <v>1.0000000000000002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571.7835733378993</v>
      </c>
      <c r="G4" s="1">
        <v>0</v>
      </c>
      <c r="H4" t="s">
        <v>7</v>
      </c>
      <c r="I4" t="s">
        <v>8</v>
      </c>
      <c r="J4" s="2">
        <v>2247.336410903451</v>
      </c>
      <c r="L4" s="2">
        <f aca="true" t="shared" si="0" ref="L4:L30">J4+E4</f>
        <v>2819.1199842413503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helyi termékekről szóló hírek növelésére")</f>
      </c>
    </row>
    <row r="5" spans="1:18" ht="15">
      <c r="A5" t="s">
        <v>44</v>
      </c>
      <c r="B5" s="1">
        <v>0.11856721950425317</v>
      </c>
      <c r="C5" t="s">
        <v>9</v>
      </c>
      <c r="D5" t="s">
        <v>10</v>
      </c>
      <c r="E5" s="2">
        <v>-140.09556500683598</v>
      </c>
      <c r="G5" s="1">
        <v>0.031042308753995867</v>
      </c>
      <c r="H5" t="s">
        <v>9</v>
      </c>
      <c r="I5" t="s">
        <v>10</v>
      </c>
      <c r="J5" s="2">
        <v>-109.680386644741</v>
      </c>
      <c r="L5" s="2">
        <f t="shared" si="0"/>
        <v>-249.77595165157697</v>
      </c>
      <c r="M5" s="2">
        <f aca="true" t="shared" si="1" ref="M5:M30">IF(L5&lt;0,L5,"")</f>
        <v>-249.77595165157697</v>
      </c>
      <c r="N5" s="2">
        <f aca="true" t="shared" si="2" ref="N5:N30">IF(E5*J5&gt;0,M5,"")</f>
        <v>-249.77595165157697</v>
      </c>
      <c r="O5" s="2">
        <f aca="true" t="shared" si="3" ref="O5:O30">IF(A5="igen",N5,"")</f>
        <v>-249.77595165157697</v>
      </c>
      <c r="P5" s="1">
        <f>IF(O5="","",O5/$O$2)</f>
        <v>0.060818396791712935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helyi termékekről szóló hírek növelésére")</f>
        <v>a helyi termékekről szóló hírek növelésére</v>
      </c>
    </row>
    <row r="6" spans="1:18" ht="15">
      <c r="A6" t="s">
        <v>44</v>
      </c>
      <c r="B6" s="1">
        <v>0.03749376343211387</v>
      </c>
      <c r="C6" t="s">
        <v>9</v>
      </c>
      <c r="D6" t="s">
        <v>11</v>
      </c>
      <c r="E6" s="2">
        <v>-44.30153624430922</v>
      </c>
      <c r="G6" s="1">
        <v>0.03083467894193018</v>
      </c>
      <c r="H6" t="s">
        <v>9</v>
      </c>
      <c r="I6" t="s">
        <v>11</v>
      </c>
      <c r="J6" s="2">
        <v>-108.94677761305428</v>
      </c>
      <c r="L6" s="2">
        <f t="shared" si="0"/>
        <v>-153.24831385736348</v>
      </c>
      <c r="M6" s="2">
        <f t="shared" si="1"/>
        <v>-153.24831385736348</v>
      </c>
      <c r="N6" s="2">
        <f t="shared" si="2"/>
        <v>-153.24831385736348</v>
      </c>
      <c r="O6" s="2">
        <f t="shared" si="3"/>
        <v>-153.24831385736348</v>
      </c>
      <c r="P6" s="1">
        <f aca="true" t="shared" si="6" ref="P6:P30">IF(O6="","",O6/$O$2)</f>
        <v>0.03731470823435955</v>
      </c>
      <c r="Q6" t="str">
        <f t="shared" si="4"/>
        <v>támogatás</v>
      </c>
      <c r="R6" t="str">
        <f t="shared" si="5"/>
        <v>a helyi termékekről szóló hírek növelésére</v>
      </c>
    </row>
    <row r="7" spans="1:18" ht="15">
      <c r="A7" t="s">
        <v>44</v>
      </c>
      <c r="B7" s="1">
        <v>0.07581966711298883</v>
      </c>
      <c r="C7" t="s">
        <v>9</v>
      </c>
      <c r="D7" t="s">
        <v>12</v>
      </c>
      <c r="E7" s="2">
        <v>-89.58630511229427</v>
      </c>
      <c r="G7" s="1">
        <v>0.039396579456906715</v>
      </c>
      <c r="H7" t="s">
        <v>9</v>
      </c>
      <c r="I7" t="s">
        <v>12</v>
      </c>
      <c r="J7" s="2">
        <v>-139.19815376997602</v>
      </c>
      <c r="L7" s="2">
        <f t="shared" si="0"/>
        <v>-228.7844588822703</v>
      </c>
      <c r="M7" s="2">
        <f t="shared" si="1"/>
        <v>-228.7844588822703</v>
      </c>
      <c r="N7" s="2">
        <f t="shared" si="2"/>
        <v>-228.7844588822703</v>
      </c>
      <c r="O7" s="2">
        <f t="shared" si="3"/>
        <v>-228.7844588822703</v>
      </c>
      <c r="P7" s="1">
        <f t="shared" si="6"/>
        <v>0.0557071403714994</v>
      </c>
      <c r="Q7" t="str">
        <f t="shared" si="4"/>
        <v>támogatás</v>
      </c>
      <c r="R7" t="str">
        <f t="shared" si="5"/>
        <v>a helyi termékekről szóló hírek növelésére</v>
      </c>
    </row>
    <row r="8" spans="1:18" ht="15">
      <c r="A8" t="s">
        <v>45</v>
      </c>
      <c r="B8" s="1">
        <v>0.07843631632715202</v>
      </c>
      <c r="C8" t="s">
        <v>9</v>
      </c>
      <c r="D8" t="s">
        <v>13</v>
      </c>
      <c r="E8" s="2">
        <v>-92.67806143090925</v>
      </c>
      <c r="G8" s="1">
        <v>0.0026816261847481923</v>
      </c>
      <c r="H8" t="s">
        <v>36</v>
      </c>
      <c r="I8" t="s">
        <v>13</v>
      </c>
      <c r="J8" s="2">
        <v>-9.474868609506473</v>
      </c>
      <c r="L8" s="2">
        <f t="shared" si="0"/>
        <v>-102.15293004041573</v>
      </c>
      <c r="M8" s="2">
        <f t="shared" si="1"/>
        <v>-102.15293004041573</v>
      </c>
      <c r="N8" s="2">
        <f t="shared" si="2"/>
        <v>-102.15293004041573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0.012233548388311614</v>
      </c>
      <c r="C9" t="s">
        <v>9</v>
      </c>
      <c r="D9" t="s">
        <v>14</v>
      </c>
      <c r="E9" s="2">
        <v>-14.45480361827583</v>
      </c>
      <c r="G9" s="1">
        <v>0.04948136452639262</v>
      </c>
      <c r="H9" t="s">
        <v>9</v>
      </c>
      <c r="I9" t="s">
        <v>14</v>
      </c>
      <c r="J9" s="2">
        <v>-174.8302691005712</v>
      </c>
      <c r="L9" s="2">
        <f t="shared" si="0"/>
        <v>-189.28507271884703</v>
      </c>
      <c r="M9" s="2">
        <f t="shared" si="1"/>
        <v>-189.28507271884703</v>
      </c>
      <c r="N9" s="2">
        <f t="shared" si="2"/>
        <v>-189.28507271884703</v>
      </c>
      <c r="O9" s="2">
        <f t="shared" si="3"/>
        <v>-189.28507271884703</v>
      </c>
      <c r="P9" s="1">
        <f t="shared" si="6"/>
        <v>0.0460893636206486</v>
      </c>
      <c r="Q9" t="str">
        <f t="shared" si="4"/>
        <v>támogatás</v>
      </c>
      <c r="R9" t="str">
        <f t="shared" si="5"/>
        <v>a helyi termékekről szóló hírek növelésére</v>
      </c>
    </row>
    <row r="10" spans="1:18" ht="15">
      <c r="A10" t="s">
        <v>45</v>
      </c>
      <c r="B10" s="1">
        <v>0</v>
      </c>
      <c r="C10" t="s">
        <v>7</v>
      </c>
      <c r="D10" t="s">
        <v>15</v>
      </c>
      <c r="E10" s="2">
        <v>66.05798954509328</v>
      </c>
      <c r="G10" s="1">
        <v>0</v>
      </c>
      <c r="H10" t="s">
        <v>7</v>
      </c>
      <c r="I10" t="s">
        <v>15</v>
      </c>
      <c r="J10" s="2">
        <v>267.60409730719334</v>
      </c>
      <c r="L10" s="2">
        <f t="shared" si="0"/>
        <v>333.6620868522866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0.06800775080010772</v>
      </c>
      <c r="C11" t="s">
        <v>9</v>
      </c>
      <c r="D11" t="s">
        <v>16</v>
      </c>
      <c r="E11" s="2">
        <v>-80.35597286519337</v>
      </c>
      <c r="G11" s="1">
        <v>0.08293410908377861</v>
      </c>
      <c r="H11" t="s">
        <v>9</v>
      </c>
      <c r="I11" t="s">
        <v>16</v>
      </c>
      <c r="J11" s="2">
        <v>-293.0273396361045</v>
      </c>
      <c r="L11" s="2">
        <f t="shared" si="0"/>
        <v>-373.38331250129784</v>
      </c>
      <c r="M11" s="2">
        <f t="shared" si="1"/>
        <v>-373.38331250129784</v>
      </c>
      <c r="N11" s="2">
        <f t="shared" si="2"/>
        <v>-373.38331250129784</v>
      </c>
      <c r="O11" s="2">
        <f t="shared" si="3"/>
        <v>-373.38331250129784</v>
      </c>
      <c r="P11" s="1">
        <f t="shared" si="6"/>
        <v>0.09091577593821054</v>
      </c>
      <c r="Q11" t="str">
        <f t="shared" si="4"/>
        <v>támogatás</v>
      </c>
      <c r="R11" t="str">
        <f t="shared" si="5"/>
        <v>a helyi termékekről szóló hírek növelésére</v>
      </c>
    </row>
    <row r="12" spans="1:18" ht="15">
      <c r="A12" t="s">
        <v>45</v>
      </c>
      <c r="B12" s="1">
        <v>0.20481111027629031</v>
      </c>
      <c r="C12" t="s">
        <v>9</v>
      </c>
      <c r="D12" t="s">
        <v>17</v>
      </c>
      <c r="E12" s="2">
        <v>-241.99882846038253</v>
      </c>
      <c r="G12" s="1">
        <v>0.038522390151283524</v>
      </c>
      <c r="H12" t="s">
        <v>9</v>
      </c>
      <c r="I12" t="s">
        <v>17</v>
      </c>
      <c r="J12" s="2">
        <v>-136.10942020311117</v>
      </c>
      <c r="L12" s="2">
        <f t="shared" si="0"/>
        <v>-378.10824866349367</v>
      </c>
      <c r="M12" s="2">
        <f t="shared" si="1"/>
        <v>-378.10824866349367</v>
      </c>
      <c r="N12" s="2">
        <f t="shared" si="2"/>
        <v>-378.10824866349367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0.010843433433491945</v>
      </c>
      <c r="C13" t="s">
        <v>9</v>
      </c>
      <c r="D13" t="s">
        <v>18</v>
      </c>
      <c r="E13" s="2">
        <v>-12.812284371942926</v>
      </c>
      <c r="G13" s="1">
        <v>0.08624102796188174</v>
      </c>
      <c r="H13" t="s">
        <v>9</v>
      </c>
      <c r="I13" t="s">
        <v>18</v>
      </c>
      <c r="J13" s="2">
        <v>-304.71152666057816</v>
      </c>
      <c r="L13" s="2">
        <f t="shared" si="0"/>
        <v>-317.5238110325211</v>
      </c>
      <c r="M13" s="2">
        <f t="shared" si="1"/>
        <v>-317.5238110325211</v>
      </c>
      <c r="N13" s="2">
        <f t="shared" si="2"/>
        <v>-317.5238110325211</v>
      </c>
      <c r="O13" s="2">
        <f t="shared" si="3"/>
        <v>-317.5238110325211</v>
      </c>
      <c r="P13" s="1">
        <f t="shared" si="6"/>
        <v>0.07731444521581037</v>
      </c>
      <c r="Q13" t="str">
        <f t="shared" si="4"/>
        <v>támogatás</v>
      </c>
      <c r="R13" t="str">
        <f t="shared" si="5"/>
        <v>a helyi termékekről szóló hírek növelésére</v>
      </c>
    </row>
    <row r="14" spans="1:18" ht="15">
      <c r="A14" t="s">
        <v>44</v>
      </c>
      <c r="B14" s="1">
        <v>0.11109749936305709</v>
      </c>
      <c r="C14" t="s">
        <v>9</v>
      </c>
      <c r="D14" t="s">
        <v>19</v>
      </c>
      <c r="E14" s="2">
        <v>-131.26956176581143</v>
      </c>
      <c r="G14" s="1">
        <v>0.0413528547575922</v>
      </c>
      <c r="H14" t="s">
        <v>9</v>
      </c>
      <c r="I14" t="s">
        <v>19</v>
      </c>
      <c r="J14" s="2">
        <v>-146.11017288115508</v>
      </c>
      <c r="L14" s="2">
        <f t="shared" si="0"/>
        <v>-277.37973464696654</v>
      </c>
      <c r="M14" s="2">
        <f t="shared" si="1"/>
        <v>-277.37973464696654</v>
      </c>
      <c r="N14" s="2">
        <f t="shared" si="2"/>
        <v>-277.37973464696654</v>
      </c>
      <c r="O14" s="2">
        <f t="shared" si="3"/>
        <v>-277.37973464696654</v>
      </c>
      <c r="P14" s="1">
        <f t="shared" si="6"/>
        <v>0.06753969168045304</v>
      </c>
      <c r="Q14" t="str">
        <f t="shared" si="4"/>
        <v>támogatás</v>
      </c>
      <c r="R14" t="str">
        <f t="shared" si="5"/>
        <v>a helyi termékekről szóló hírek növelésére</v>
      </c>
    </row>
    <row r="15" spans="1:18" ht="15">
      <c r="A15" t="s">
        <v>44</v>
      </c>
      <c r="B15" s="1">
        <v>0.024483482646358978</v>
      </c>
      <c r="C15" t="s">
        <v>9</v>
      </c>
      <c r="D15" t="s">
        <v>20</v>
      </c>
      <c r="E15" s="2">
        <v>-28.92896830184742</v>
      </c>
      <c r="G15" s="1">
        <v>0.03694889949032081</v>
      </c>
      <c r="H15" t="s">
        <v>9</v>
      </c>
      <c r="I15" t="s">
        <v>20</v>
      </c>
      <c r="J15" s="2">
        <v>-130.54987676051644</v>
      </c>
      <c r="L15" s="2">
        <f t="shared" si="0"/>
        <v>-159.47884506236386</v>
      </c>
      <c r="M15" s="2">
        <f t="shared" si="1"/>
        <v>-159.47884506236386</v>
      </c>
      <c r="N15" s="2">
        <f t="shared" si="2"/>
        <v>-159.47884506236386</v>
      </c>
      <c r="O15" s="2">
        <f t="shared" si="3"/>
        <v>-159.47884506236386</v>
      </c>
      <c r="P15" s="1">
        <f t="shared" si="6"/>
        <v>0.03883179151056482</v>
      </c>
      <c r="Q15" t="str">
        <f t="shared" si="4"/>
        <v>támogatás</v>
      </c>
      <c r="R15" t="str">
        <f t="shared" si="5"/>
        <v>a helyi termékekről szóló hírek növelésére</v>
      </c>
    </row>
    <row r="16" spans="1:18" ht="15">
      <c r="A16" t="s">
        <v>44</v>
      </c>
      <c r="B16" s="1">
        <v>0.01590792308838286</v>
      </c>
      <c r="C16" t="s">
        <v>9</v>
      </c>
      <c r="D16" t="s">
        <v>21</v>
      </c>
      <c r="E16" s="2">
        <v>-18.79633749083864</v>
      </c>
      <c r="G16" s="1">
        <v>0.05429338723866508</v>
      </c>
      <c r="H16" t="s">
        <v>9</v>
      </c>
      <c r="I16" t="s">
        <v>21</v>
      </c>
      <c r="J16" s="2">
        <v>-191.8323714830939</v>
      </c>
      <c r="L16" s="2">
        <f t="shared" si="0"/>
        <v>-210.62870897393253</v>
      </c>
      <c r="M16" s="2">
        <f t="shared" si="1"/>
        <v>-210.62870897393253</v>
      </c>
      <c r="N16" s="2">
        <f t="shared" si="2"/>
        <v>-210.62870897393253</v>
      </c>
      <c r="O16" s="2">
        <f t="shared" si="3"/>
        <v>-210.62870897393253</v>
      </c>
      <c r="P16" s="1">
        <f t="shared" si="6"/>
        <v>0.05128636409309814</v>
      </c>
      <c r="Q16" t="str">
        <f t="shared" si="4"/>
        <v>támogatás</v>
      </c>
      <c r="R16" t="str">
        <f t="shared" si="5"/>
        <v>a helyi termékekről szóló hírek növelésére</v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105.42652299947866</v>
      </c>
      <c r="G17" s="1">
        <v>0</v>
      </c>
      <c r="H17" t="s">
        <v>7</v>
      </c>
      <c r="I17" t="s">
        <v>22</v>
      </c>
      <c r="J17" s="2">
        <v>305.91927704361717</v>
      </c>
      <c r="L17" s="2">
        <f t="shared" si="0"/>
        <v>411.34580004309584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0.03267459559164808</v>
      </c>
      <c r="C18" t="s">
        <v>9</v>
      </c>
      <c r="D18" t="s">
        <v>23</v>
      </c>
      <c r="E18" s="2">
        <v>-38.60734821918976</v>
      </c>
      <c r="G18" s="1">
        <v>0.027745088952829438</v>
      </c>
      <c r="H18" t="s">
        <v>9</v>
      </c>
      <c r="I18" t="s">
        <v>23</v>
      </c>
      <c r="J18" s="2">
        <v>-98.03046893048342</v>
      </c>
      <c r="L18" s="2">
        <f t="shared" si="0"/>
        <v>-136.6378171496732</v>
      </c>
      <c r="M18" s="2">
        <f t="shared" si="1"/>
        <v>-136.6378171496732</v>
      </c>
      <c r="N18" s="2">
        <f t="shared" si="2"/>
        <v>-136.6378171496732</v>
      </c>
      <c r="O18" s="2">
        <f t="shared" si="3"/>
        <v>-136.6378171496732</v>
      </c>
      <c r="P18" s="1">
        <f t="shared" si="6"/>
        <v>0.033270188443739544</v>
      </c>
      <c r="Q18" t="str">
        <f t="shared" si="4"/>
        <v>támogatás</v>
      </c>
      <c r="R18" t="str">
        <f t="shared" si="5"/>
        <v>a helyi termékekről szóló hírek növelésére</v>
      </c>
    </row>
    <row r="19" spans="1:18" ht="15">
      <c r="A19" t="s">
        <v>44</v>
      </c>
      <c r="B19" s="1">
        <v>0.020733222198077546</v>
      </c>
      <c r="C19" t="s">
        <v>9</v>
      </c>
      <c r="D19" t="s">
        <v>24</v>
      </c>
      <c r="E19" s="2">
        <v>-24.4977700446771</v>
      </c>
      <c r="G19" s="1">
        <v>0.02605791102485715</v>
      </c>
      <c r="H19" t="s">
        <v>9</v>
      </c>
      <c r="I19" t="s">
        <v>24</v>
      </c>
      <c r="J19" s="2">
        <v>-92.06923940516168</v>
      </c>
      <c r="L19" s="2">
        <f t="shared" si="0"/>
        <v>-116.56700944983878</v>
      </c>
      <c r="M19" s="2">
        <f t="shared" si="1"/>
        <v>-116.56700944983878</v>
      </c>
      <c r="N19" s="2">
        <f t="shared" si="2"/>
        <v>-116.56700944983878</v>
      </c>
      <c r="O19" s="2">
        <f t="shared" si="3"/>
        <v>-116.56700944983878</v>
      </c>
      <c r="P19" s="1">
        <f t="shared" si="6"/>
        <v>0.02838311129100601</v>
      </c>
      <c r="Q19" t="str">
        <f t="shared" si="4"/>
        <v>támogatás</v>
      </c>
      <c r="R19" t="str">
        <f t="shared" si="5"/>
        <v>a helyi termékekről szóló hírek növelésére</v>
      </c>
    </row>
    <row r="20" spans="1:18" ht="15">
      <c r="A20" t="s">
        <v>44</v>
      </c>
      <c r="B20" s="1">
        <v>0.038724286440621807</v>
      </c>
      <c r="C20" t="s">
        <v>9</v>
      </c>
      <c r="D20" t="s">
        <v>25</v>
      </c>
      <c r="E20" s="2">
        <v>-45.755486306152804</v>
      </c>
      <c r="G20" s="1">
        <v>0.2507629474082834</v>
      </c>
      <c r="H20" t="s">
        <v>9</v>
      </c>
      <c r="I20" t="s">
        <v>25</v>
      </c>
      <c r="J20" s="2">
        <v>-886.0093895037691</v>
      </c>
      <c r="L20" s="2">
        <f t="shared" si="0"/>
        <v>-931.7648758099218</v>
      </c>
      <c r="M20" s="2">
        <f t="shared" si="1"/>
        <v>-931.7648758099218</v>
      </c>
      <c r="N20" s="2">
        <f t="shared" si="2"/>
        <v>-931.7648758099218</v>
      </c>
      <c r="O20" s="2">
        <f t="shared" si="3"/>
        <v>-931.7648758099218</v>
      </c>
      <c r="P20" s="1">
        <f t="shared" si="6"/>
        <v>0.22687710950107062</v>
      </c>
      <c r="Q20" t="str">
        <f t="shared" si="4"/>
        <v>támogatás</v>
      </c>
      <c r="R20" t="str">
        <f t="shared" si="5"/>
        <v>a helyi termékekről szóló hírek növelésére</v>
      </c>
    </row>
    <row r="21" spans="1:18" ht="15">
      <c r="A21" t="s">
        <v>44</v>
      </c>
      <c r="B21" s="1">
        <v>0.013485944457987736</v>
      </c>
      <c r="C21" t="s">
        <v>9</v>
      </c>
      <c r="D21" t="s">
        <v>26</v>
      </c>
      <c r="E21" s="2">
        <v>-15.934598250613677</v>
      </c>
      <c r="G21" s="1">
        <v>0.032687612336134146</v>
      </c>
      <c r="H21" t="s">
        <v>9</v>
      </c>
      <c r="I21" t="s">
        <v>26</v>
      </c>
      <c r="J21" s="2">
        <v>-115.49366343632872</v>
      </c>
      <c r="L21" s="2">
        <f t="shared" si="0"/>
        <v>-131.4282616869424</v>
      </c>
      <c r="M21" s="2">
        <f t="shared" si="1"/>
        <v>-131.4282616869424</v>
      </c>
      <c r="N21" s="2">
        <f t="shared" si="2"/>
        <v>-131.4282616869424</v>
      </c>
      <c r="O21" s="2">
        <f t="shared" si="3"/>
        <v>-131.4282616869424</v>
      </c>
      <c r="P21" s="1">
        <f t="shared" si="6"/>
        <v>0.03200170439174895</v>
      </c>
      <c r="Q21" t="str">
        <f t="shared" si="4"/>
        <v>támogatás</v>
      </c>
      <c r="R21" t="str">
        <f t="shared" si="5"/>
        <v>a helyi termékekről szóló hírek növelésére</v>
      </c>
    </row>
    <row r="22" spans="1:18" ht="15">
      <c r="A22" t="s">
        <v>45</v>
      </c>
      <c r="B22" s="1">
        <v>0</v>
      </c>
      <c r="C22" t="s">
        <v>7</v>
      </c>
      <c r="D22" t="s">
        <v>27</v>
      </c>
      <c r="E22" s="2">
        <v>61.41958261294084</v>
      </c>
      <c r="G22" s="1">
        <v>0</v>
      </c>
      <c r="H22" t="s">
        <v>7</v>
      </c>
      <c r="I22" t="s">
        <v>27</v>
      </c>
      <c r="J22" s="2">
        <v>85.45308435809616</v>
      </c>
      <c r="L22" s="2">
        <f t="shared" si="0"/>
        <v>146.872666971037</v>
      </c>
      <c r="M22" s="2">
        <f t="shared" si="1"/>
      </c>
      <c r="N22" s="2">
        <f t="shared" si="2"/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0.009778642382056753</v>
      </c>
      <c r="C23" t="s">
        <v>9</v>
      </c>
      <c r="D23" t="s">
        <v>28</v>
      </c>
      <c r="E23" s="2">
        <v>-11.554158352046803</v>
      </c>
      <c r="G23" s="1">
        <v>0.02954598335768494</v>
      </c>
      <c r="H23" t="s">
        <v>9</v>
      </c>
      <c r="I23" t="s">
        <v>28</v>
      </c>
      <c r="J23" s="2">
        <v>-104.3934877444586</v>
      </c>
      <c r="L23" s="2">
        <f t="shared" si="0"/>
        <v>-115.9476460965054</v>
      </c>
      <c r="M23" s="2">
        <f t="shared" si="1"/>
        <v>-115.9476460965054</v>
      </c>
      <c r="N23" s="2">
        <f t="shared" si="2"/>
        <v>-115.9476460965054</v>
      </c>
      <c r="O23" s="2">
        <f t="shared" si="3"/>
        <v>-115.9476460965054</v>
      </c>
      <c r="P23" s="1">
        <f t="shared" si="6"/>
        <v>0.028232301391445218</v>
      </c>
      <c r="Q23" t="str">
        <f t="shared" si="4"/>
        <v>támogatás</v>
      </c>
      <c r="R23" t="str">
        <f t="shared" si="5"/>
        <v>a helyi termékekről szóló hírek növelésére</v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33.382872780970104</v>
      </c>
      <c r="G24" s="1">
        <v>0</v>
      </c>
      <c r="H24" t="s">
        <v>7</v>
      </c>
      <c r="I24" t="s">
        <v>29</v>
      </c>
      <c r="J24" s="2">
        <v>192.44807188571482</v>
      </c>
      <c r="L24" s="2">
        <f t="shared" si="0"/>
        <v>225.83094466668493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</v>
      </c>
      <c r="C25" t="s">
        <v>7</v>
      </c>
      <c r="D25" t="s">
        <v>30</v>
      </c>
      <c r="E25" s="2">
        <v>156.23724654071123</v>
      </c>
      <c r="G25" s="1">
        <v>0</v>
      </c>
      <c r="H25" t="s">
        <v>7</v>
      </c>
      <c r="I25" t="s">
        <v>30</v>
      </c>
      <c r="J25" s="2">
        <v>202.5227149421528</v>
      </c>
      <c r="L25" s="2">
        <f t="shared" si="0"/>
        <v>358.759961482864</v>
      </c>
      <c r="M25" s="2">
        <f t="shared" si="1"/>
      </c>
      <c r="N25" s="2">
        <f t="shared" si="2"/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0.0317444947528708</v>
      </c>
      <c r="C26" t="s">
        <v>9</v>
      </c>
      <c r="D26" t="s">
        <v>31</v>
      </c>
      <c r="E26" s="2">
        <v>-37.508368222301485</v>
      </c>
      <c r="G26" s="1">
        <v>0.014767854862212021</v>
      </c>
      <c r="H26" t="s">
        <v>9</v>
      </c>
      <c r="I26" t="s">
        <v>31</v>
      </c>
      <c r="J26" s="2">
        <v>-52.1785941901739</v>
      </c>
      <c r="L26" s="2">
        <f t="shared" si="0"/>
        <v>-89.68696241247538</v>
      </c>
      <c r="M26" s="2">
        <f t="shared" si="1"/>
        <v>-89.68696241247538</v>
      </c>
      <c r="N26" s="2">
        <f t="shared" si="2"/>
        <v>-89.68696241247538</v>
      </c>
      <c r="O26" s="2">
        <f t="shared" si="3"/>
        <v>-89.68696241247538</v>
      </c>
      <c r="P26" s="1">
        <f t="shared" si="6"/>
        <v>0.021838040175517968</v>
      </c>
      <c r="Q26" t="str">
        <f t="shared" si="4"/>
        <v>támogatás</v>
      </c>
      <c r="R26" t="str">
        <f t="shared" si="5"/>
        <v>a helyi termékekről szóló hírek növelésére</v>
      </c>
    </row>
    <row r="27" spans="1:18" ht="15">
      <c r="A27" t="s">
        <v>44</v>
      </c>
      <c r="B27" s="1">
        <v>0.019204137473806334</v>
      </c>
      <c r="C27" t="s">
        <v>9</v>
      </c>
      <c r="D27" t="s">
        <v>32</v>
      </c>
      <c r="E27" s="2">
        <v>-22.69104817597027</v>
      </c>
      <c r="G27" s="1">
        <v>0.0399096875807478</v>
      </c>
      <c r="H27" t="s">
        <v>9</v>
      </c>
      <c r="I27" t="s">
        <v>32</v>
      </c>
      <c r="J27" s="2">
        <v>-141.01109551536743</v>
      </c>
      <c r="L27" s="2">
        <f t="shared" si="0"/>
        <v>-163.7021436913377</v>
      </c>
      <c r="M27" s="2">
        <f t="shared" si="1"/>
        <v>-163.7021436913377</v>
      </c>
      <c r="N27" s="2">
        <f t="shared" si="2"/>
        <v>-163.7021436913377</v>
      </c>
      <c r="O27" s="2">
        <f t="shared" si="3"/>
        <v>-163.7021436913377</v>
      </c>
      <c r="P27" s="1">
        <f t="shared" si="6"/>
        <v>0.0398601301079696</v>
      </c>
      <c r="Q27" t="str">
        <f t="shared" si="4"/>
        <v>támogatás</v>
      </c>
      <c r="R27" t="str">
        <f t="shared" si="5"/>
        <v>a helyi termékekről szóló hírek növelésére</v>
      </c>
    </row>
    <row r="28" spans="1:18" ht="15">
      <c r="A28" t="s">
        <v>44</v>
      </c>
      <c r="B28" s="1">
        <v>0.023344737077384155</v>
      </c>
      <c r="C28" t="s">
        <v>9</v>
      </c>
      <c r="D28" t="s">
        <v>33</v>
      </c>
      <c r="E28" s="2">
        <v>-27.583459783122006</v>
      </c>
      <c r="G28" s="1">
        <v>0.06625846749967472</v>
      </c>
      <c r="H28" t="s">
        <v>9</v>
      </c>
      <c r="I28" t="s">
        <v>33</v>
      </c>
      <c r="J28" s="2">
        <v>-234.10804883888878</v>
      </c>
      <c r="L28" s="2">
        <f t="shared" si="0"/>
        <v>-261.69150862201076</v>
      </c>
      <c r="M28" s="2">
        <f t="shared" si="1"/>
        <v>-261.69150862201076</v>
      </c>
      <c r="N28" s="2">
        <f t="shared" si="2"/>
        <v>-261.69150862201076</v>
      </c>
      <c r="O28" s="2">
        <f t="shared" si="3"/>
        <v>-261.69150862201076</v>
      </c>
      <c r="P28" s="1">
        <f t="shared" si="6"/>
        <v>0.06371973724114498</v>
      </c>
      <c r="Q28" t="str">
        <f t="shared" si="4"/>
        <v>támogatás</v>
      </c>
      <c r="R28" t="str">
        <f t="shared" si="5"/>
        <v>a helyi termékekről szóló hírek növelésére</v>
      </c>
    </row>
    <row r="29" spans="1:18" ht="15">
      <c r="A29" t="s">
        <v>45</v>
      </c>
      <c r="B29" s="1">
        <v>0.05260822525303846</v>
      </c>
      <c r="C29" t="s">
        <v>9</v>
      </c>
      <c r="D29" t="s">
        <v>34</v>
      </c>
      <c r="E29" s="2">
        <v>-62.16034306655004</v>
      </c>
      <c r="G29" s="1">
        <v>0.018535220430080764</v>
      </c>
      <c r="H29" t="s">
        <v>9</v>
      </c>
      <c r="I29" t="s">
        <v>34</v>
      </c>
      <c r="J29" s="2">
        <v>-65.48965669491555</v>
      </c>
      <c r="L29" s="2">
        <f t="shared" si="0"/>
        <v>-127.6499997614656</v>
      </c>
      <c r="M29" s="2">
        <f t="shared" si="1"/>
        <v>-127.6499997614656</v>
      </c>
      <c r="N29" s="2">
        <f t="shared" si="2"/>
        <v>-127.6499997614656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</v>
      </c>
      <c r="C30" t="s">
        <v>7</v>
      </c>
      <c r="D30" t="s">
        <v>35</v>
      </c>
      <c r="E30" s="2">
        <v>187.2630172721702</v>
      </c>
      <c r="G30" s="1">
        <v>0</v>
      </c>
      <c r="H30" t="s">
        <v>7</v>
      </c>
      <c r="I30" t="s">
        <v>35</v>
      </c>
      <c r="J30" s="2">
        <v>231.97115118173036</v>
      </c>
      <c r="L30" s="2">
        <f t="shared" si="0"/>
        <v>419.23416845390057</v>
      </c>
      <c r="M30" s="2">
        <f t="shared" si="1"/>
      </c>
      <c r="N30" s="2">
        <f t="shared" si="2"/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67</v>
      </c>
    </row>
    <row r="2" spans="2:16" ht="15">
      <c r="B2" t="s">
        <v>68</v>
      </c>
      <c r="G2" t="s">
        <v>69</v>
      </c>
      <c r="L2" t="s">
        <v>40</v>
      </c>
      <c r="M2" s="2">
        <f>SUM(M4:M30)</f>
        <v>-127703.31221493213</v>
      </c>
      <c r="N2" s="2">
        <f>SUM(N4:N30)</f>
        <v>-116778.09340732945</v>
      </c>
      <c r="O2" s="2">
        <f>SUM(O4:O30)</f>
        <v>-72564.09714467153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5213.942673957623</v>
      </c>
      <c r="G4" s="1">
        <v>0</v>
      </c>
      <c r="H4" t="s">
        <v>7</v>
      </c>
      <c r="I4" t="s">
        <v>8</v>
      </c>
      <c r="J4" s="2">
        <v>18683.274661925057</v>
      </c>
      <c r="L4" s="2">
        <f aca="true" t="shared" si="0" ref="L4:L30">J4+E4</f>
        <v>23897.21733588268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kisebbségről szóló hírek növelésére")</f>
      </c>
    </row>
    <row r="5" spans="1:18" ht="15">
      <c r="A5" t="s">
        <v>44</v>
      </c>
      <c r="B5" s="1">
        <v>0.06258728415005949</v>
      </c>
      <c r="C5" t="s">
        <v>9</v>
      </c>
      <c r="D5" t="s">
        <v>10</v>
      </c>
      <c r="E5" s="2">
        <v>-3188.5583582573527</v>
      </c>
      <c r="G5" s="1">
        <v>0.047802383416216974</v>
      </c>
      <c r="H5" t="s">
        <v>9</v>
      </c>
      <c r="I5" t="s">
        <v>10</v>
      </c>
      <c r="J5" s="2">
        <v>-4225.95457687696</v>
      </c>
      <c r="L5" s="2">
        <f t="shared" si="0"/>
        <v>-7414.512935134313</v>
      </c>
      <c r="M5" s="2">
        <f aca="true" t="shared" si="1" ref="M5:M30">IF(L5&lt;0,L5,"")</f>
        <v>-7414.512935134313</v>
      </c>
      <c r="N5" s="2">
        <f aca="true" t="shared" si="2" ref="N5:N30">IF(E5*J5&gt;0,M5,"")</f>
        <v>-7414.512935134313</v>
      </c>
      <c r="O5" s="2">
        <f aca="true" t="shared" si="3" ref="O5:O30">IF(A5="igen",N5,"")</f>
        <v>-7414.512935134313</v>
      </c>
      <c r="P5" s="1">
        <f>IF(O5="","",O5/$O$2)</f>
        <v>0.10217880779735947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kisebbségről szóló hírek növelésére")</f>
        <v>a kisebbségről szóló hírek növelésére</v>
      </c>
    </row>
    <row r="6" spans="1:18" ht="15">
      <c r="A6" t="s">
        <v>44</v>
      </c>
      <c r="B6" s="1">
        <v>0.05729253518924269</v>
      </c>
      <c r="C6" t="s">
        <v>9</v>
      </c>
      <c r="D6" t="s">
        <v>11</v>
      </c>
      <c r="E6" s="2">
        <v>-2918.813213006937</v>
      </c>
      <c r="G6" s="1">
        <v>0.050793906984085264</v>
      </c>
      <c r="H6" t="s">
        <v>9</v>
      </c>
      <c r="I6" t="s">
        <v>11</v>
      </c>
      <c r="J6" s="2">
        <v>-4490.419271103472</v>
      </c>
      <c r="L6" s="2">
        <f t="shared" si="0"/>
        <v>-7409.232484110409</v>
      </c>
      <c r="M6" s="2">
        <f t="shared" si="1"/>
        <v>-7409.232484110409</v>
      </c>
      <c r="N6" s="2">
        <f t="shared" si="2"/>
        <v>-7409.232484110409</v>
      </c>
      <c r="O6" s="2">
        <f t="shared" si="3"/>
        <v>-7409.232484110409</v>
      </c>
      <c r="P6" s="1">
        <f aca="true" t="shared" si="6" ref="P6:P30">IF(O6="","",O6/$O$2)</f>
        <v>0.10210603832551754</v>
      </c>
      <c r="Q6" t="str">
        <f t="shared" si="4"/>
        <v>támogatás</v>
      </c>
      <c r="R6" t="str">
        <f t="shared" si="5"/>
        <v>a kisebbségről szóló hírek növelésére</v>
      </c>
    </row>
    <row r="7" spans="1:18" ht="15">
      <c r="A7" t="s">
        <v>44</v>
      </c>
      <c r="B7" s="1">
        <v>0.09575930393609865</v>
      </c>
      <c r="C7" t="s">
        <v>9</v>
      </c>
      <c r="D7" t="s">
        <v>12</v>
      </c>
      <c r="E7" s="2">
        <v>-4878.532965486782</v>
      </c>
      <c r="G7" s="1">
        <v>0.10559797537074662</v>
      </c>
      <c r="H7" t="s">
        <v>9</v>
      </c>
      <c r="I7" t="s">
        <v>12</v>
      </c>
      <c r="J7" s="2">
        <v>-9335.35559182089</v>
      </c>
      <c r="L7" s="2">
        <f t="shared" si="0"/>
        <v>-14213.888557307671</v>
      </c>
      <c r="M7" s="2">
        <f t="shared" si="1"/>
        <v>-14213.888557307671</v>
      </c>
      <c r="N7" s="2">
        <f t="shared" si="2"/>
        <v>-14213.888557307671</v>
      </c>
      <c r="O7" s="2">
        <f t="shared" si="3"/>
        <v>-14213.888557307671</v>
      </c>
      <c r="P7" s="1">
        <f t="shared" si="6"/>
        <v>0.19588045764518155</v>
      </c>
      <c r="Q7" t="str">
        <f t="shared" si="4"/>
        <v>támogatás</v>
      </c>
      <c r="R7" t="str">
        <f t="shared" si="5"/>
        <v>a kisebbségről szóló hírek növelésére</v>
      </c>
    </row>
    <row r="8" spans="1:18" ht="15">
      <c r="A8" t="s">
        <v>45</v>
      </c>
      <c r="B8" s="1">
        <v>0.1130635933555046</v>
      </c>
      <c r="C8" t="s">
        <v>9</v>
      </c>
      <c r="D8" t="s">
        <v>13</v>
      </c>
      <c r="E8" s="2">
        <v>-5760.1135838382925</v>
      </c>
      <c r="G8" s="1">
        <v>0.013811576313702901</v>
      </c>
      <c r="H8" t="s">
        <v>9</v>
      </c>
      <c r="I8" t="s">
        <v>13</v>
      </c>
      <c r="J8" s="2">
        <v>-1221.0080327705405</v>
      </c>
      <c r="L8" s="2">
        <f t="shared" si="0"/>
        <v>-6981.1216166088325</v>
      </c>
      <c r="M8" s="2">
        <f t="shared" si="1"/>
        <v>-6981.1216166088325</v>
      </c>
      <c r="N8" s="2">
        <f t="shared" si="2"/>
        <v>-6981.1216166088325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2858.2072891741573</v>
      </c>
      <c r="G9" s="1">
        <v>0.047868335398534606</v>
      </c>
      <c r="H9" t="s">
        <v>9</v>
      </c>
      <c r="I9" t="s">
        <v>14</v>
      </c>
      <c r="J9" s="2">
        <v>-4231.7850410005285</v>
      </c>
      <c r="L9" s="2">
        <f t="shared" si="0"/>
        <v>-1373.5777518263712</v>
      </c>
      <c r="M9" s="2">
        <f t="shared" si="1"/>
        <v>-1373.5777518263712</v>
      </c>
      <c r="N9" s="2">
        <f t="shared" si="2"/>
      </c>
      <c r="O9" s="2">
        <f t="shared" si="3"/>
      </c>
      <c r="P9" s="1">
        <f t="shared" si="6"/>
      </c>
      <c r="Q9" t="str">
        <f t="shared" si="4"/>
        <v>instabil</v>
      </c>
      <c r="R9">
        <f t="shared" si="5"/>
      </c>
    </row>
    <row r="10" spans="1:18" ht="15">
      <c r="A10" t="s">
        <v>45</v>
      </c>
      <c r="B10" s="1">
        <v>0.033050822330895915</v>
      </c>
      <c r="C10" t="s">
        <v>9</v>
      </c>
      <c r="D10" t="s">
        <v>15</v>
      </c>
      <c r="E10" s="2">
        <v>-1683.8001076670262</v>
      </c>
      <c r="G10" s="1">
        <v>0</v>
      </c>
      <c r="H10" t="s">
        <v>7</v>
      </c>
      <c r="I10" t="s">
        <v>15</v>
      </c>
      <c r="J10" s="2">
        <v>7428.145115804125</v>
      </c>
      <c r="L10" s="2">
        <f t="shared" si="0"/>
        <v>5744.345008137099</v>
      </c>
      <c r="M10" s="2">
        <f t="shared" si="1"/>
      </c>
      <c r="N10" s="2">
        <f t="shared" si="2"/>
      </c>
      <c r="O10" s="2">
        <f t="shared" si="3"/>
      </c>
      <c r="P10" s="1">
        <f t="shared" si="6"/>
      </c>
      <c r="Q10" t="str">
        <f t="shared" si="4"/>
        <v>semmi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2466.0344966129005</v>
      </c>
      <c r="G11" s="1">
        <v>0.0567374424277797</v>
      </c>
      <c r="H11" t="s">
        <v>9</v>
      </c>
      <c r="I11" t="s">
        <v>16</v>
      </c>
      <c r="J11" s="2">
        <v>-5015.855640926613</v>
      </c>
      <c r="L11" s="2">
        <f t="shared" si="0"/>
        <v>-2549.8211443137125</v>
      </c>
      <c r="M11" s="2">
        <f t="shared" si="1"/>
        <v>-2549.8211443137125</v>
      </c>
      <c r="N11" s="2">
        <f t="shared" si="2"/>
      </c>
      <c r="O11" s="2">
        <f t="shared" si="3"/>
      </c>
      <c r="P11" s="1">
        <f t="shared" si="6"/>
      </c>
      <c r="Q11" t="str">
        <f t="shared" si="4"/>
        <v>instabil</v>
      </c>
      <c r="R11">
        <f t="shared" si="5"/>
      </c>
    </row>
    <row r="12" spans="1:18" ht="15">
      <c r="A12" t="s">
        <v>45</v>
      </c>
      <c r="B12" s="1">
        <v>0.09984969365363257</v>
      </c>
      <c r="C12" t="s">
        <v>9</v>
      </c>
      <c r="D12" t="s">
        <v>17</v>
      </c>
      <c r="E12" s="2">
        <v>-5086.921082969274</v>
      </c>
      <c r="G12" s="1">
        <v>0.03474394857520408</v>
      </c>
      <c r="H12" t="s">
        <v>9</v>
      </c>
      <c r="I12" t="s">
        <v>17</v>
      </c>
      <c r="J12" s="2">
        <v>-3071.5277776369317</v>
      </c>
      <c r="L12" s="2">
        <f t="shared" si="0"/>
        <v>-8158.448860606206</v>
      </c>
      <c r="M12" s="2">
        <f t="shared" si="1"/>
        <v>-8158.448860606206</v>
      </c>
      <c r="N12" s="2">
        <f t="shared" si="2"/>
        <v>-8158.448860606206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0.04281016365293407</v>
      </c>
      <c r="C13" t="s">
        <v>9</v>
      </c>
      <c r="D13" t="s">
        <v>18</v>
      </c>
      <c r="E13" s="2">
        <v>-2180.9974180481886</v>
      </c>
      <c r="G13" s="1">
        <v>0.09190141239328792</v>
      </c>
      <c r="H13" t="s">
        <v>9</v>
      </c>
      <c r="I13" t="s">
        <v>18</v>
      </c>
      <c r="J13" s="2">
        <v>-8124.515276640308</v>
      </c>
      <c r="L13" s="2">
        <f t="shared" si="0"/>
        <v>-10305.512694688496</v>
      </c>
      <c r="M13" s="2">
        <f t="shared" si="1"/>
        <v>-10305.512694688496</v>
      </c>
      <c r="N13" s="2">
        <f t="shared" si="2"/>
        <v>-10305.512694688496</v>
      </c>
      <c r="O13" s="2">
        <f t="shared" si="3"/>
        <v>-10305.512694688496</v>
      </c>
      <c r="P13" s="1">
        <f t="shared" si="6"/>
        <v>0.1420194435016855</v>
      </c>
      <c r="Q13" t="str">
        <f t="shared" si="4"/>
        <v>támogatás</v>
      </c>
      <c r="R13" t="str">
        <f t="shared" si="5"/>
        <v>a kisebbségről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803.0288855675062</v>
      </c>
      <c r="G14" s="1">
        <v>0.04697083719578834</v>
      </c>
      <c r="H14" t="s">
        <v>9</v>
      </c>
      <c r="I14" t="s">
        <v>19</v>
      </c>
      <c r="J14" s="2">
        <v>-4152.441996437028</v>
      </c>
      <c r="L14" s="2">
        <f t="shared" si="0"/>
        <v>-3349.413110869522</v>
      </c>
      <c r="M14" s="2">
        <f t="shared" si="1"/>
        <v>-3349.413110869522</v>
      </c>
      <c r="N14" s="2">
        <f t="shared" si="2"/>
      </c>
      <c r="O14" s="2">
        <f t="shared" si="3"/>
      </c>
      <c r="P14" s="1">
        <f t="shared" si="6"/>
      </c>
      <c r="Q14" t="str">
        <f t="shared" si="4"/>
        <v>instabil</v>
      </c>
      <c r="R14">
        <f t="shared" si="5"/>
      </c>
    </row>
    <row r="15" spans="1:18" ht="15">
      <c r="A15" t="s">
        <v>44</v>
      </c>
      <c r="B15" s="1">
        <v>0.06307520534507466</v>
      </c>
      <c r="C15" t="s">
        <v>9</v>
      </c>
      <c r="D15" t="s">
        <v>20</v>
      </c>
      <c r="E15" s="2">
        <v>-3213.4158868378618</v>
      </c>
      <c r="G15" s="1">
        <v>0.0772964865596613</v>
      </c>
      <c r="H15" t="s">
        <v>9</v>
      </c>
      <c r="I15" t="s">
        <v>20</v>
      </c>
      <c r="J15" s="2">
        <v>-6833.371430649053</v>
      </c>
      <c r="L15" s="2">
        <f t="shared" si="0"/>
        <v>-10046.787317486915</v>
      </c>
      <c r="M15" s="2">
        <f t="shared" si="1"/>
        <v>-10046.787317486915</v>
      </c>
      <c r="N15" s="2">
        <f t="shared" si="2"/>
        <v>-10046.787317486915</v>
      </c>
      <c r="O15" s="2">
        <f t="shared" si="3"/>
        <v>-10046.787317486915</v>
      </c>
      <c r="P15" s="1">
        <f t="shared" si="6"/>
        <v>0.13845396983933483</v>
      </c>
      <c r="Q15" t="str">
        <f t="shared" si="4"/>
        <v>támogatás</v>
      </c>
      <c r="R15" t="str">
        <f t="shared" si="5"/>
        <v>a kisebbségről szóló hírek növelésére</v>
      </c>
    </row>
    <row r="16" spans="1:18" ht="15">
      <c r="A16" t="s">
        <v>44</v>
      </c>
      <c r="B16" s="1">
        <v>0.03244079058798237</v>
      </c>
      <c r="C16" t="s">
        <v>9</v>
      </c>
      <c r="D16" t="s">
        <v>21</v>
      </c>
      <c r="E16" s="2">
        <v>-1652.7215612963982</v>
      </c>
      <c r="G16" s="1">
        <v>0.0722149058207768</v>
      </c>
      <c r="H16" t="s">
        <v>9</v>
      </c>
      <c r="I16" t="s">
        <v>21</v>
      </c>
      <c r="J16" s="2">
        <v>-6384.135893703557</v>
      </c>
      <c r="L16" s="2">
        <f t="shared" si="0"/>
        <v>-8036.857454999955</v>
      </c>
      <c r="M16" s="2">
        <f t="shared" si="1"/>
        <v>-8036.857454999955</v>
      </c>
      <c r="N16" s="2">
        <f t="shared" si="2"/>
        <v>-8036.857454999955</v>
      </c>
      <c r="O16" s="2">
        <f t="shared" si="3"/>
        <v>-8036.857454999955</v>
      </c>
      <c r="P16" s="1">
        <f t="shared" si="6"/>
        <v>0.11075528768692344</v>
      </c>
      <c r="Q16" t="str">
        <f t="shared" si="4"/>
        <v>támogatás</v>
      </c>
      <c r="R16" t="str">
        <f t="shared" si="5"/>
        <v>a kisebbségről szóló hírek növelésére</v>
      </c>
    </row>
    <row r="17" spans="1:18" ht="15">
      <c r="A17" t="s">
        <v>45</v>
      </c>
      <c r="B17" s="1">
        <v>0</v>
      </c>
      <c r="C17" t="s">
        <v>36</v>
      </c>
      <c r="D17" t="s">
        <v>22</v>
      </c>
      <c r="E17" s="2">
        <v>131.96514397743704</v>
      </c>
      <c r="G17" s="1">
        <v>0</v>
      </c>
      <c r="H17" t="s">
        <v>7</v>
      </c>
      <c r="I17" t="s">
        <v>22</v>
      </c>
      <c r="J17" s="2">
        <v>7732.862421978128</v>
      </c>
      <c r="L17" s="2">
        <f t="shared" si="0"/>
        <v>7864.827565955565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</v>
      </c>
      <c r="C18" t="s">
        <v>7</v>
      </c>
      <c r="D18" t="s">
        <v>23</v>
      </c>
      <c r="E18" s="2">
        <v>4262.129585515104</v>
      </c>
      <c r="G18" s="1">
        <v>0</v>
      </c>
      <c r="H18" t="s">
        <v>7</v>
      </c>
      <c r="I18" t="s">
        <v>23</v>
      </c>
      <c r="J18" s="2">
        <v>3657.8682733262704</v>
      </c>
      <c r="L18" s="2">
        <f t="shared" si="0"/>
        <v>7919.997858841374</v>
      </c>
      <c r="M18" s="2">
        <f t="shared" si="1"/>
      </c>
      <c r="N18" s="2">
        <f t="shared" si="2"/>
      </c>
      <c r="O18" s="2">
        <f t="shared" si="3"/>
      </c>
      <c r="P18" s="1">
        <f t="shared" si="6"/>
      </c>
      <c r="Q18" t="str">
        <f t="shared" si="4"/>
        <v>semmi</v>
      </c>
      <c r="R18">
        <f t="shared" si="5"/>
      </c>
    </row>
    <row r="19" spans="1:18" ht="15">
      <c r="A19" t="s">
        <v>44</v>
      </c>
      <c r="B19" s="1">
        <v>0.03761907915028958</v>
      </c>
      <c r="C19" t="s">
        <v>9</v>
      </c>
      <c r="D19" t="s">
        <v>24</v>
      </c>
      <c r="E19" s="2">
        <v>-1916.5335400559434</v>
      </c>
      <c r="G19" s="1">
        <v>0.06111788453409062</v>
      </c>
      <c r="H19" t="s">
        <v>9</v>
      </c>
      <c r="I19" t="s">
        <v>24</v>
      </c>
      <c r="J19" s="2">
        <v>-5403.10723896365</v>
      </c>
      <c r="L19" s="2">
        <f t="shared" si="0"/>
        <v>-7319.6407790195935</v>
      </c>
      <c r="M19" s="2">
        <f t="shared" si="1"/>
        <v>-7319.6407790195935</v>
      </c>
      <c r="N19" s="2">
        <f t="shared" si="2"/>
        <v>-7319.6407790195935</v>
      </c>
      <c r="O19" s="2">
        <f t="shared" si="3"/>
        <v>-7319.6407790195935</v>
      </c>
      <c r="P19" s="1">
        <f t="shared" si="6"/>
        <v>0.10087138222675571</v>
      </c>
      <c r="Q19" t="str">
        <f t="shared" si="4"/>
        <v>támogatás</v>
      </c>
      <c r="R19" t="str">
        <f t="shared" si="5"/>
        <v>a kisebbségről szóló hírek növelésére</v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2658.878760168429</v>
      </c>
      <c r="G20" s="1">
        <v>0.0583846077045079</v>
      </c>
      <c r="H20" t="s">
        <v>9</v>
      </c>
      <c r="I20" t="s">
        <v>25</v>
      </c>
      <c r="J20" s="2">
        <v>-5161.472765902454</v>
      </c>
      <c r="L20" s="2">
        <f t="shared" si="0"/>
        <v>-2502.594005734025</v>
      </c>
      <c r="M20" s="2">
        <f t="shared" si="1"/>
        <v>-2502.594005734025</v>
      </c>
      <c r="N20" s="2">
        <f t="shared" si="2"/>
      </c>
      <c r="O20" s="2">
        <f t="shared" si="3"/>
      </c>
      <c r="P20" s="1">
        <f t="shared" si="6"/>
      </c>
      <c r="Q20" t="str">
        <f t="shared" si="4"/>
        <v>instabil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8308.835396936487</v>
      </c>
      <c r="G21" s="1">
        <v>0</v>
      </c>
      <c r="H21" t="s">
        <v>7</v>
      </c>
      <c r="I21" t="s">
        <v>26</v>
      </c>
      <c r="J21" s="2">
        <v>5160.236735275988</v>
      </c>
      <c r="L21" s="2">
        <f t="shared" si="0"/>
        <v>13469.072132212475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0.049668888822789116</v>
      </c>
      <c r="C22" t="s">
        <v>9</v>
      </c>
      <c r="D22" t="s">
        <v>27</v>
      </c>
      <c r="E22" s="2">
        <v>-2530.4205598943363</v>
      </c>
      <c r="G22" s="1">
        <v>0.0014300389357657071</v>
      </c>
      <c r="H22" t="s">
        <v>36</v>
      </c>
      <c r="I22" t="s">
        <v>27</v>
      </c>
      <c r="J22" s="2">
        <v>-126.4221395216282</v>
      </c>
      <c r="L22" s="2">
        <f t="shared" si="0"/>
        <v>-2656.8426994159645</v>
      </c>
      <c r="M22" s="2">
        <f t="shared" si="1"/>
        <v>-2656.8426994159645</v>
      </c>
      <c r="N22" s="2">
        <f t="shared" si="2"/>
        <v>-2656.8426994159645</v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0.014002191486131665</v>
      </c>
      <c r="C23" t="s">
        <v>9</v>
      </c>
      <c r="D23" t="s">
        <v>28</v>
      </c>
      <c r="E23" s="2">
        <v>-713.3526450833006</v>
      </c>
      <c r="G23" s="1">
        <v>0.08036126588399257</v>
      </c>
      <c r="H23" t="s">
        <v>9</v>
      </c>
      <c r="I23" t="s">
        <v>28</v>
      </c>
      <c r="J23" s="2">
        <v>-7104.312276840872</v>
      </c>
      <c r="L23" s="2">
        <f t="shared" si="0"/>
        <v>-7817.664921924173</v>
      </c>
      <c r="M23" s="2">
        <f t="shared" si="1"/>
        <v>-7817.664921924173</v>
      </c>
      <c r="N23" s="2">
        <f t="shared" si="2"/>
        <v>-7817.664921924173</v>
      </c>
      <c r="O23" s="2">
        <f t="shared" si="3"/>
        <v>-7817.664921924173</v>
      </c>
      <c r="P23" s="1">
        <f t="shared" si="6"/>
        <v>0.10773461297724192</v>
      </c>
      <c r="Q23" t="str">
        <f t="shared" si="4"/>
        <v>támogatás</v>
      </c>
      <c r="R23" t="str">
        <f t="shared" si="5"/>
        <v>a kisebbségről szóló hírek növelésére</v>
      </c>
    </row>
    <row r="24" spans="1:18" ht="15">
      <c r="A24" t="s">
        <v>44</v>
      </c>
      <c r="B24" s="1">
        <v>0</v>
      </c>
      <c r="C24" t="s">
        <v>7</v>
      </c>
      <c r="D24" t="s">
        <v>29</v>
      </c>
      <c r="E24" s="2">
        <v>8342.91137672183</v>
      </c>
      <c r="G24" s="1">
        <v>0</v>
      </c>
      <c r="H24" t="s">
        <v>7</v>
      </c>
      <c r="I24" t="s">
        <v>29</v>
      </c>
      <c r="J24" s="2">
        <v>27923.117422754854</v>
      </c>
      <c r="L24" s="2">
        <f t="shared" si="0"/>
        <v>36266.028799476684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0.086377288439168</v>
      </c>
      <c r="C25" t="s">
        <v>9</v>
      </c>
      <c r="D25" t="s">
        <v>30</v>
      </c>
      <c r="E25" s="2">
        <v>-4400.558815684824</v>
      </c>
      <c r="G25" s="1">
        <v>0.030304530404770325</v>
      </c>
      <c r="H25" t="s">
        <v>9</v>
      </c>
      <c r="I25" t="s">
        <v>30</v>
      </c>
      <c r="J25" s="2">
        <v>-2679.0624193165204</v>
      </c>
      <c r="L25" s="2">
        <f t="shared" si="0"/>
        <v>-7079.621235001345</v>
      </c>
      <c r="M25" s="2">
        <f t="shared" si="1"/>
        <v>-7079.621235001345</v>
      </c>
      <c r="N25" s="2">
        <f t="shared" si="2"/>
        <v>-7079.621235001345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8164.720966977817</v>
      </c>
      <c r="G26" s="1">
        <v>0</v>
      </c>
      <c r="H26" t="s">
        <v>7</v>
      </c>
      <c r="I26" t="s">
        <v>31</v>
      </c>
      <c r="J26" s="2">
        <v>10525.643331158582</v>
      </c>
      <c r="L26" s="2">
        <f t="shared" si="0"/>
        <v>18690.3642981364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</v>
      </c>
      <c r="C27" t="s">
        <v>7</v>
      </c>
      <c r="D27" t="s">
        <v>32</v>
      </c>
      <c r="E27" s="2">
        <v>1177.2073333017815</v>
      </c>
      <c r="G27" s="1">
        <v>0.02632236252425714</v>
      </c>
      <c r="H27" t="s">
        <v>9</v>
      </c>
      <c r="I27" t="s">
        <v>32</v>
      </c>
      <c r="J27" s="2">
        <v>-2327.0201281608443</v>
      </c>
      <c r="L27" s="2">
        <f t="shared" si="0"/>
        <v>-1149.8127948590627</v>
      </c>
      <c r="M27" s="2">
        <f t="shared" si="1"/>
        <v>-1149.8127948590627</v>
      </c>
      <c r="N27" s="2">
        <f t="shared" si="2"/>
      </c>
      <c r="O27" s="2">
        <f t="shared" si="3"/>
      </c>
      <c r="P27" s="1">
        <f t="shared" si="6"/>
      </c>
      <c r="Q27" t="str">
        <f t="shared" si="4"/>
        <v>instabil</v>
      </c>
      <c r="R27">
        <f t="shared" si="5"/>
      </c>
    </row>
    <row r="28" spans="1:18" ht="15">
      <c r="A28" t="s">
        <v>44</v>
      </c>
      <c r="B28" s="1">
        <v>0</v>
      </c>
      <c r="C28" t="s">
        <v>7</v>
      </c>
      <c r="D28" t="s">
        <v>33</v>
      </c>
      <c r="E28" s="2">
        <v>6557.923669713076</v>
      </c>
      <c r="G28" s="1">
        <v>0</v>
      </c>
      <c r="H28" t="s">
        <v>7</v>
      </c>
      <c r="I28" t="s">
        <v>33</v>
      </c>
      <c r="J28" s="2">
        <v>7293.535546576793</v>
      </c>
      <c r="L28" s="2">
        <f t="shared" si="0"/>
        <v>13851.45921628987</v>
      </c>
      <c r="M28" s="2">
        <f t="shared" si="1"/>
      </c>
      <c r="N28" s="2">
        <f t="shared" si="2"/>
      </c>
      <c r="O28" s="2">
        <f t="shared" si="3"/>
      </c>
      <c r="P28" s="1">
        <f t="shared" si="6"/>
      </c>
      <c r="Q28" t="str">
        <f t="shared" si="4"/>
        <v>semmi</v>
      </c>
      <c r="R28">
        <f t="shared" si="5"/>
      </c>
    </row>
    <row r="29" spans="1:18" ht="15">
      <c r="A29" t="s">
        <v>45</v>
      </c>
      <c r="B29" s="1">
        <v>0.10086950766044928</v>
      </c>
      <c r="C29" t="s">
        <v>9</v>
      </c>
      <c r="D29" t="s">
        <v>34</v>
      </c>
      <c r="E29" s="2">
        <v>-5138.876308690636</v>
      </c>
      <c r="G29" s="1">
        <v>0.022700493501464126</v>
      </c>
      <c r="H29" t="s">
        <v>9</v>
      </c>
      <c r="I29" t="s">
        <v>34</v>
      </c>
      <c r="J29" s="2">
        <v>-2006.829943490502</v>
      </c>
      <c r="L29" s="2">
        <f t="shared" si="0"/>
        <v>-7145.706252181138</v>
      </c>
      <c r="M29" s="2">
        <f t="shared" si="1"/>
        <v>-7145.706252181138</v>
      </c>
      <c r="N29" s="2">
        <f t="shared" si="2"/>
        <v>-7145.706252181138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0.11153365223974743</v>
      </c>
      <c r="C30" t="s">
        <v>9</v>
      </c>
      <c r="D30" t="s">
        <v>35</v>
      </c>
      <c r="E30" s="2">
        <v>-5682.169531807006</v>
      </c>
      <c r="G30" s="1">
        <v>0.07363960605536717</v>
      </c>
      <c r="H30" t="s">
        <v>9</v>
      </c>
      <c r="I30" t="s">
        <v>35</v>
      </c>
      <c r="J30" s="2">
        <v>-6510.0860670374295</v>
      </c>
      <c r="L30" s="2">
        <f t="shared" si="0"/>
        <v>-12192.255598844436</v>
      </c>
      <c r="M30" s="2">
        <f t="shared" si="1"/>
        <v>-12192.255598844436</v>
      </c>
      <c r="N30" s="2">
        <f t="shared" si="2"/>
        <v>-12192.255598844436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78</v>
      </c>
    </row>
    <row r="2" spans="2:16" ht="15">
      <c r="B2" t="s">
        <v>79</v>
      </c>
      <c r="G2" t="s">
        <v>80</v>
      </c>
      <c r="L2" t="s">
        <v>40</v>
      </c>
      <c r="M2" s="2">
        <f>SUM(M4:M30)</f>
        <v>-1070511.950181653</v>
      </c>
      <c r="N2" s="2">
        <f>SUM(N4:N30)</f>
        <v>-1015702.7549219073</v>
      </c>
      <c r="O2" s="2">
        <f>SUM(O4:O30)</f>
        <v>-517853.3853407877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3770.673373239202</v>
      </c>
      <c r="G4" s="1">
        <v>0</v>
      </c>
      <c r="H4" t="s">
        <v>7</v>
      </c>
      <c r="I4" t="s">
        <v>8</v>
      </c>
      <c r="J4" s="2">
        <v>72237.06954768012</v>
      </c>
      <c r="L4" s="2">
        <f aca="true" t="shared" si="0" ref="L4:L30">J4+E4</f>
        <v>76007.74292091932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környezetvédelemről szóló hírek növelésére")</f>
      </c>
    </row>
    <row r="5" spans="1:18" ht="15">
      <c r="A5" t="s">
        <v>44</v>
      </c>
      <c r="B5" s="1">
        <v>0</v>
      </c>
      <c r="C5" t="s">
        <v>7</v>
      </c>
      <c r="D5" t="s">
        <v>10</v>
      </c>
      <c r="E5" s="2">
        <v>3415.661553728525</v>
      </c>
      <c r="G5" s="1">
        <v>0</v>
      </c>
      <c r="H5" t="s">
        <v>7</v>
      </c>
      <c r="I5" t="s">
        <v>10</v>
      </c>
      <c r="J5" s="2">
        <v>11038.324282691261</v>
      </c>
      <c r="L5" s="2">
        <f t="shared" si="0"/>
        <v>14453.985836419786</v>
      </c>
      <c r="M5" s="2">
        <f aca="true" t="shared" si="1" ref="M5:M30">IF(L5&lt;0,L5,"")</f>
      </c>
      <c r="N5" s="2">
        <f aca="true" t="shared" si="2" ref="N5:N30">IF(E5*J5&gt;0,M5,"")</f>
      </c>
      <c r="O5" s="2">
        <f aca="true" t="shared" si="3" ref="O5:O30">IF(A5="igen",N5,"")</f>
      </c>
      <c r="P5" s="1">
        <f>IF(O5="","",O5/$O$2)</f>
      </c>
      <c r="Q5" t="str">
        <f aca="true" t="shared" si="4" ref="Q5:Q30">IF(P5&lt;&gt;"","támogatás",IF(M5=N5,"semmi","instabil"))</f>
        <v>semmi</v>
      </c>
      <c r="R5">
        <f aca="true" t="shared" si="5" ref="R5:R30">IF(Q5&lt;&gt;"támogatás","","a környezetvédelemről szóló hírek növelésére")</f>
      </c>
    </row>
    <row r="6" spans="1:18" ht="15">
      <c r="A6" t="s">
        <v>44</v>
      </c>
      <c r="B6" s="1">
        <v>0.07206291993130987</v>
      </c>
      <c r="C6" t="s">
        <v>9</v>
      </c>
      <c r="D6" t="s">
        <v>11</v>
      </c>
      <c r="E6" s="2">
        <v>-27905.489362216307</v>
      </c>
      <c r="G6" s="1">
        <v>0.0677070212478195</v>
      </c>
      <c r="H6" t="s">
        <v>9</v>
      </c>
      <c r="I6" t="s">
        <v>11</v>
      </c>
      <c r="J6" s="2">
        <v>-47827.04931397225</v>
      </c>
      <c r="L6" s="2">
        <f t="shared" si="0"/>
        <v>-75732.53867618856</v>
      </c>
      <c r="M6" s="2">
        <f t="shared" si="1"/>
        <v>-75732.53867618856</v>
      </c>
      <c r="N6" s="2">
        <f t="shared" si="2"/>
        <v>-75732.53867618856</v>
      </c>
      <c r="O6" s="2">
        <f t="shared" si="3"/>
        <v>-75732.53867618856</v>
      </c>
      <c r="P6" s="1">
        <f aca="true" t="shared" si="6" ref="P6:P30">IF(O6="","",O6/$O$2)</f>
        <v>0.1462432047757121</v>
      </c>
      <c r="Q6" t="str">
        <f t="shared" si="4"/>
        <v>támogatás</v>
      </c>
      <c r="R6" t="str">
        <f t="shared" si="5"/>
        <v>a környezetvédelemről szóló hírek növelésére</v>
      </c>
    </row>
    <row r="7" spans="1:18" ht="15">
      <c r="A7" t="s">
        <v>44</v>
      </c>
      <c r="B7" s="1">
        <v>0.07367885247210713</v>
      </c>
      <c r="C7" t="s">
        <v>9</v>
      </c>
      <c r="D7" t="s">
        <v>12</v>
      </c>
      <c r="E7" s="2">
        <v>-28531.239586745927</v>
      </c>
      <c r="G7" s="1">
        <v>0.07307608453190503</v>
      </c>
      <c r="H7" t="s">
        <v>9</v>
      </c>
      <c r="I7" t="s">
        <v>12</v>
      </c>
      <c r="J7" s="2">
        <v>-51619.661213377985</v>
      </c>
      <c r="L7" s="2">
        <f t="shared" si="0"/>
        <v>-80150.90080012391</v>
      </c>
      <c r="M7" s="2">
        <f t="shared" si="1"/>
        <v>-80150.90080012391</v>
      </c>
      <c r="N7" s="2">
        <f t="shared" si="2"/>
        <v>-80150.90080012391</v>
      </c>
      <c r="O7" s="2">
        <f t="shared" si="3"/>
        <v>-80150.90080012391</v>
      </c>
      <c r="P7" s="1">
        <f t="shared" si="6"/>
        <v>0.1547752763021495</v>
      </c>
      <c r="Q7" t="str">
        <f t="shared" si="4"/>
        <v>támogatás</v>
      </c>
      <c r="R7" t="str">
        <f t="shared" si="5"/>
        <v>a környezetvédelemről szóló hírek növelésére</v>
      </c>
    </row>
    <row r="8" spans="1:18" ht="15">
      <c r="A8" t="s">
        <v>45</v>
      </c>
      <c r="B8" s="1">
        <v>0.1508334520930818</v>
      </c>
      <c r="C8" t="s">
        <v>9</v>
      </c>
      <c r="D8" t="s">
        <v>13</v>
      </c>
      <c r="E8" s="2">
        <v>-58408.41998717147</v>
      </c>
      <c r="G8" s="1">
        <v>0.02227256189991042</v>
      </c>
      <c r="H8" t="s">
        <v>36</v>
      </c>
      <c r="I8" t="s">
        <v>13</v>
      </c>
      <c r="J8" s="2">
        <v>-15732.946106676063</v>
      </c>
      <c r="L8" s="2">
        <f t="shared" si="0"/>
        <v>-74141.36609384754</v>
      </c>
      <c r="M8" s="2">
        <f t="shared" si="1"/>
        <v>-74141.36609384754</v>
      </c>
      <c r="N8" s="2">
        <f t="shared" si="2"/>
        <v>-74141.36609384754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0.01387123622303696</v>
      </c>
      <c r="C9" t="s">
        <v>9</v>
      </c>
      <c r="D9" t="s">
        <v>14</v>
      </c>
      <c r="E9" s="2">
        <v>-5371.467534644922</v>
      </c>
      <c r="G9" s="1">
        <v>0.10339715565147467</v>
      </c>
      <c r="H9" t="s">
        <v>9</v>
      </c>
      <c r="I9" t="s">
        <v>14</v>
      </c>
      <c r="J9" s="2">
        <v>-73037.93271553508</v>
      </c>
      <c r="L9" s="2">
        <f t="shared" si="0"/>
        <v>-78409.40025018</v>
      </c>
      <c r="M9" s="2">
        <f t="shared" si="1"/>
        <v>-78409.40025018</v>
      </c>
      <c r="N9" s="2">
        <f t="shared" si="2"/>
        <v>-78409.40025018</v>
      </c>
      <c r="O9" s="2">
        <f t="shared" si="3"/>
        <v>-78409.40025018</v>
      </c>
      <c r="P9" s="1">
        <f t="shared" si="6"/>
        <v>0.1514123542874602</v>
      </c>
      <c r="Q9" t="str">
        <f t="shared" si="4"/>
        <v>támogatás</v>
      </c>
      <c r="R9" t="str">
        <f t="shared" si="5"/>
        <v>a környezetvédelemről szóló hírek növelésére</v>
      </c>
    </row>
    <row r="10" spans="1:18" ht="15">
      <c r="A10" t="s">
        <v>45</v>
      </c>
      <c r="B10" s="1">
        <v>0.11059954356470272</v>
      </c>
      <c r="C10" t="s">
        <v>9</v>
      </c>
      <c r="D10" t="s">
        <v>15</v>
      </c>
      <c r="E10" s="2">
        <v>-42828.32820752579</v>
      </c>
      <c r="G10" s="1">
        <v>0</v>
      </c>
      <c r="H10" t="s">
        <v>7</v>
      </c>
      <c r="I10" t="s">
        <v>15</v>
      </c>
      <c r="J10" s="2">
        <v>7411.269500537244</v>
      </c>
      <c r="L10" s="2">
        <f t="shared" si="0"/>
        <v>-35417.058706988544</v>
      </c>
      <c r="M10" s="2">
        <f t="shared" si="1"/>
        <v>-35417.058706988544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43434.03869150192</v>
      </c>
      <c r="G11" s="1">
        <v>0</v>
      </c>
      <c r="H11" t="s">
        <v>7</v>
      </c>
      <c r="I11" t="s">
        <v>16</v>
      </c>
      <c r="J11" s="2">
        <v>2973.994795622246</v>
      </c>
      <c r="L11" s="2">
        <f t="shared" si="0"/>
        <v>46408.033487124165</v>
      </c>
      <c r="M11" s="2">
        <f t="shared" si="1"/>
      </c>
      <c r="N11" s="2">
        <f t="shared" si="2"/>
      </c>
      <c r="O11" s="2">
        <f t="shared" si="3"/>
      </c>
      <c r="P11" s="1">
        <f t="shared" si="6"/>
      </c>
      <c r="Q11" t="str">
        <f t="shared" si="4"/>
        <v>semmi</v>
      </c>
      <c r="R11">
        <f t="shared" si="5"/>
      </c>
    </row>
    <row r="12" spans="1:18" ht="15">
      <c r="A12" t="s">
        <v>45</v>
      </c>
      <c r="B12" s="1">
        <v>0.08876506587798877</v>
      </c>
      <c r="C12" t="s">
        <v>9</v>
      </c>
      <c r="D12" t="s">
        <v>17</v>
      </c>
      <c r="E12" s="2">
        <v>-34373.19225970505</v>
      </c>
      <c r="G12" s="1">
        <v>0.06889472775571788</v>
      </c>
      <c r="H12" t="s">
        <v>9</v>
      </c>
      <c r="I12" t="s">
        <v>17</v>
      </c>
      <c r="J12" s="2">
        <v>-48666.02430765669</v>
      </c>
      <c r="L12" s="2">
        <f t="shared" si="0"/>
        <v>-83039.21656736174</v>
      </c>
      <c r="M12" s="2">
        <f t="shared" si="1"/>
        <v>-83039.21656736174</v>
      </c>
      <c r="N12" s="2">
        <f t="shared" si="2"/>
        <v>-83039.21656736174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0.037279770255926215</v>
      </c>
      <c r="C13" t="s">
        <v>9</v>
      </c>
      <c r="D13" t="s">
        <v>18</v>
      </c>
      <c r="E13" s="2">
        <v>-14436.137659898282</v>
      </c>
      <c r="G13" s="1">
        <v>0.13787482437880846</v>
      </c>
      <c r="H13" t="s">
        <v>9</v>
      </c>
      <c r="I13" t="s">
        <v>18</v>
      </c>
      <c r="J13" s="2">
        <v>-97392.35168218098</v>
      </c>
      <c r="L13" s="2">
        <f t="shared" si="0"/>
        <v>-111828.48934207927</v>
      </c>
      <c r="M13" s="2">
        <f t="shared" si="1"/>
        <v>-111828.48934207927</v>
      </c>
      <c r="N13" s="2">
        <f t="shared" si="2"/>
        <v>-111828.48934207927</v>
      </c>
      <c r="O13" s="2">
        <f t="shared" si="3"/>
        <v>-111828.48934207927</v>
      </c>
      <c r="P13" s="1">
        <f t="shared" si="6"/>
        <v>0.21594623595728246</v>
      </c>
      <c r="Q13" t="str">
        <f t="shared" si="4"/>
        <v>támogatás</v>
      </c>
      <c r="R13" t="str">
        <f t="shared" si="5"/>
        <v>a környezetvédelemről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28379.44789629022</v>
      </c>
      <c r="G14" s="1">
        <v>0</v>
      </c>
      <c r="H14" t="s">
        <v>7</v>
      </c>
      <c r="I14" t="s">
        <v>19</v>
      </c>
      <c r="J14" s="2">
        <v>17567.054065178003</v>
      </c>
      <c r="L14" s="2">
        <f t="shared" si="0"/>
        <v>45946.501961468224</v>
      </c>
      <c r="M14" s="2">
        <f t="shared" si="1"/>
      </c>
      <c r="N14" s="2">
        <f t="shared" si="2"/>
      </c>
      <c r="O14" s="2">
        <f t="shared" si="3"/>
      </c>
      <c r="P14" s="1">
        <f t="shared" si="6"/>
      </c>
      <c r="Q14" t="str">
        <f t="shared" si="4"/>
        <v>semmi</v>
      </c>
      <c r="R14">
        <f t="shared" si="5"/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50423.04586039542</v>
      </c>
      <c r="G15" s="1">
        <v>0</v>
      </c>
      <c r="H15" t="s">
        <v>7</v>
      </c>
      <c r="I15" t="s">
        <v>20</v>
      </c>
      <c r="J15" s="2">
        <v>68037.2868245877</v>
      </c>
      <c r="L15" s="2">
        <f t="shared" si="0"/>
        <v>118460.33268498312</v>
      </c>
      <c r="M15" s="2">
        <f t="shared" si="1"/>
      </c>
      <c r="N15" s="2">
        <f t="shared" si="2"/>
      </c>
      <c r="O15" s="2">
        <f t="shared" si="3"/>
      </c>
      <c r="P15" s="1">
        <f t="shared" si="6"/>
      </c>
      <c r="Q15" t="str">
        <f t="shared" si="4"/>
        <v>semmi</v>
      </c>
      <c r="R15">
        <f t="shared" si="5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55682.656864131946</v>
      </c>
      <c r="G16" s="1">
        <v>0</v>
      </c>
      <c r="H16" t="s">
        <v>7</v>
      </c>
      <c r="I16" t="s">
        <v>21</v>
      </c>
      <c r="J16" s="2">
        <v>38774.44957305372</v>
      </c>
      <c r="L16" s="2">
        <f t="shared" si="0"/>
        <v>94457.10643718566</v>
      </c>
      <c r="M16" s="2">
        <f t="shared" si="1"/>
      </c>
      <c r="N16" s="2">
        <f t="shared" si="2"/>
      </c>
      <c r="O16" s="2">
        <f t="shared" si="3"/>
      </c>
      <c r="P16" s="1">
        <f t="shared" si="6"/>
      </c>
      <c r="Q16" t="str">
        <f t="shared" si="4"/>
        <v>semmi</v>
      </c>
      <c r="R16">
        <f t="shared" si="5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36865.0049149144</v>
      </c>
      <c r="G17" s="1">
        <v>0</v>
      </c>
      <c r="H17" t="s">
        <v>7</v>
      </c>
      <c r="I17" t="s">
        <v>22</v>
      </c>
      <c r="J17" s="2">
        <v>140139.83519938847</v>
      </c>
      <c r="L17" s="2">
        <f t="shared" si="0"/>
        <v>177004.84011430288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0.03560530011972591</v>
      </c>
      <c r="C18" t="s">
        <v>9</v>
      </c>
      <c r="D18" t="s">
        <v>23</v>
      </c>
      <c r="E18" s="2">
        <v>-13787.719463444038</v>
      </c>
      <c r="G18" s="1">
        <v>0.05627277586347503</v>
      </c>
      <c r="H18" t="s">
        <v>9</v>
      </c>
      <c r="I18" t="s">
        <v>23</v>
      </c>
      <c r="J18" s="2">
        <v>-39750.09942330321</v>
      </c>
      <c r="L18" s="2">
        <f t="shared" si="0"/>
        <v>-53537.81888674725</v>
      </c>
      <c r="M18" s="2">
        <f t="shared" si="1"/>
        <v>-53537.81888674725</v>
      </c>
      <c r="N18" s="2">
        <f t="shared" si="2"/>
        <v>-53537.81888674725</v>
      </c>
      <c r="O18" s="2">
        <f t="shared" si="3"/>
        <v>-53537.81888674725</v>
      </c>
      <c r="P18" s="1">
        <f t="shared" si="6"/>
        <v>0.10338412454620763</v>
      </c>
      <c r="Q18" t="str">
        <f t="shared" si="4"/>
        <v>támogatás</v>
      </c>
      <c r="R18" t="str">
        <f t="shared" si="5"/>
        <v>a környezetvédelemről szóló hírek növelésére</v>
      </c>
    </row>
    <row r="19" spans="1:18" ht="15">
      <c r="A19" t="s">
        <v>44</v>
      </c>
      <c r="B19" s="1">
        <v>0</v>
      </c>
      <c r="C19" t="s">
        <v>7</v>
      </c>
      <c r="D19" t="s">
        <v>24</v>
      </c>
      <c r="E19" s="2">
        <v>49066.226139512844</v>
      </c>
      <c r="G19" s="1">
        <v>0</v>
      </c>
      <c r="H19" t="s">
        <v>7</v>
      </c>
      <c r="I19" t="s">
        <v>24</v>
      </c>
      <c r="J19" s="2">
        <v>104888.4417091989</v>
      </c>
      <c r="L19" s="2">
        <f t="shared" si="0"/>
        <v>153954.66784871175</v>
      </c>
      <c r="M19" s="2">
        <f t="shared" si="1"/>
      </c>
      <c r="N19" s="2">
        <f t="shared" si="2"/>
      </c>
      <c r="O19" s="2">
        <f t="shared" si="3"/>
      </c>
      <c r="P19" s="1">
        <f t="shared" si="6"/>
      </c>
      <c r="Q19" t="str">
        <f t="shared" si="4"/>
        <v>semmi</v>
      </c>
      <c r="R19">
        <f t="shared" si="5"/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33481.19901437187</v>
      </c>
      <c r="G20" s="1">
        <v>0</v>
      </c>
      <c r="H20" t="s">
        <v>7</v>
      </c>
      <c r="I20" t="s">
        <v>25</v>
      </c>
      <c r="J20" s="2">
        <v>34178.45548759695</v>
      </c>
      <c r="L20" s="2">
        <f t="shared" si="0"/>
        <v>67659.65450196882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26962.322421106903</v>
      </c>
      <c r="G21" s="1">
        <v>0.01912039671655383</v>
      </c>
      <c r="H21" t="s">
        <v>9</v>
      </c>
      <c r="I21" t="s">
        <v>26</v>
      </c>
      <c r="J21" s="2">
        <v>-13506.31204580993</v>
      </c>
      <c r="L21" s="2">
        <f t="shared" si="0"/>
        <v>13456.010375296974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0.056243208451992585</v>
      </c>
      <c r="C22" t="s">
        <v>9</v>
      </c>
      <c r="D22" t="s">
        <v>27</v>
      </c>
      <c r="E22" s="2">
        <v>-21779.49848063373</v>
      </c>
      <c r="G22" s="1">
        <v>0.040395471487292826</v>
      </c>
      <c r="H22" t="s">
        <v>9</v>
      </c>
      <c r="I22" t="s">
        <v>27</v>
      </c>
      <c r="J22" s="2">
        <v>-28534.650783298697</v>
      </c>
      <c r="L22" s="2">
        <f t="shared" si="0"/>
        <v>-50314.14926393243</v>
      </c>
      <c r="M22" s="2">
        <f t="shared" si="1"/>
        <v>-50314.14926393243</v>
      </c>
      <c r="N22" s="2">
        <f t="shared" si="2"/>
        <v>-50314.14926393243</v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0.031081178930746717</v>
      </c>
      <c r="C23" t="s">
        <v>9</v>
      </c>
      <c r="D23" t="s">
        <v>28</v>
      </c>
      <c r="E23" s="2">
        <v>-12035.808552357237</v>
      </c>
      <c r="G23" s="1">
        <v>0.11835204167042265</v>
      </c>
      <c r="H23" t="s">
        <v>9</v>
      </c>
      <c r="I23" t="s">
        <v>28</v>
      </c>
      <c r="J23" s="2">
        <v>-83601.80124691126</v>
      </c>
      <c r="L23" s="2">
        <f t="shared" si="0"/>
        <v>-95637.6097992685</v>
      </c>
      <c r="M23" s="2">
        <f t="shared" si="1"/>
        <v>-95637.6097992685</v>
      </c>
      <c r="N23" s="2">
        <f t="shared" si="2"/>
        <v>-95637.6097992685</v>
      </c>
      <c r="O23" s="2">
        <f t="shared" si="3"/>
        <v>-95637.6097992685</v>
      </c>
      <c r="P23" s="1">
        <f t="shared" si="6"/>
        <v>0.18468086239569823</v>
      </c>
      <c r="Q23" t="str">
        <f t="shared" si="4"/>
        <v>támogatás</v>
      </c>
      <c r="R23" t="str">
        <f t="shared" si="5"/>
        <v>a környezetvédelemről szóló hírek növelésére</v>
      </c>
    </row>
    <row r="24" spans="1:18" ht="15">
      <c r="A24" t="s">
        <v>44</v>
      </c>
      <c r="B24" s="1">
        <v>0</v>
      </c>
      <c r="C24" t="s">
        <v>36</v>
      </c>
      <c r="D24" t="s">
        <v>29</v>
      </c>
      <c r="E24" s="2">
        <v>3299.2886284068227</v>
      </c>
      <c r="G24" s="1">
        <v>0</v>
      </c>
      <c r="H24" t="s">
        <v>7</v>
      </c>
      <c r="I24" t="s">
        <v>29</v>
      </c>
      <c r="J24" s="2">
        <v>57533.097589908444</v>
      </c>
      <c r="L24" s="2">
        <f t="shared" si="0"/>
        <v>60832.38621831527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0.11129312873847394</v>
      </c>
      <c r="C25" t="s">
        <v>9</v>
      </c>
      <c r="D25" t="s">
        <v>30</v>
      </c>
      <c r="E25" s="2">
        <v>-43096.91063114827</v>
      </c>
      <c r="G25" s="1">
        <v>0.08327324356900129</v>
      </c>
      <c r="H25" t="s">
        <v>9</v>
      </c>
      <c r="I25" t="s">
        <v>30</v>
      </c>
      <c r="J25" s="2">
        <v>-58822.755060093725</v>
      </c>
      <c r="L25" s="2">
        <f t="shared" si="0"/>
        <v>-101919.665691242</v>
      </c>
      <c r="M25" s="2">
        <f t="shared" si="1"/>
        <v>-101919.665691242</v>
      </c>
      <c r="N25" s="2">
        <f t="shared" si="2"/>
        <v>-101919.665691242</v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</v>
      </c>
      <c r="C26" t="s">
        <v>7</v>
      </c>
      <c r="D26" t="s">
        <v>31</v>
      </c>
      <c r="E26" s="2">
        <v>45281.19280369076</v>
      </c>
      <c r="G26" s="1">
        <v>0</v>
      </c>
      <c r="H26" t="s">
        <v>7</v>
      </c>
      <c r="I26" t="s">
        <v>31</v>
      </c>
      <c r="J26" s="2">
        <v>122343.33657625131</v>
      </c>
      <c r="L26" s="2">
        <f t="shared" si="0"/>
        <v>167624.52937994208</v>
      </c>
      <c r="M26" s="2">
        <f t="shared" si="1"/>
      </c>
      <c r="N26" s="2">
        <f t="shared" si="2"/>
      </c>
      <c r="O26" s="2">
        <f t="shared" si="3"/>
      </c>
      <c r="P26" s="1">
        <f t="shared" si="6"/>
      </c>
      <c r="Q26" t="str">
        <f t="shared" si="4"/>
        <v>semmi</v>
      </c>
      <c r="R26">
        <f t="shared" si="5"/>
      </c>
    </row>
    <row r="27" spans="1:18" ht="15">
      <c r="A27" t="s">
        <v>44</v>
      </c>
      <c r="B27" s="1">
        <v>0</v>
      </c>
      <c r="C27" t="s">
        <v>7</v>
      </c>
      <c r="D27" t="s">
        <v>32</v>
      </c>
      <c r="E27" s="2">
        <v>2190.7238954445493</v>
      </c>
      <c r="G27" s="1">
        <v>0.030554073728487386</v>
      </c>
      <c r="H27" t="s">
        <v>9</v>
      </c>
      <c r="I27" t="s">
        <v>32</v>
      </c>
      <c r="J27" s="2">
        <v>-21582.860448201624</v>
      </c>
      <c r="L27" s="2">
        <f t="shared" si="0"/>
        <v>-19392.136552757074</v>
      </c>
      <c r="M27" s="2">
        <f t="shared" si="1"/>
        <v>-19392.136552757074</v>
      </c>
      <c r="N27" s="2">
        <f t="shared" si="2"/>
      </c>
      <c r="O27" s="2">
        <f t="shared" si="3"/>
      </c>
      <c r="P27" s="1">
        <f t="shared" si="6"/>
      </c>
      <c r="Q27" t="str">
        <f t="shared" si="4"/>
        <v>instabil</v>
      </c>
      <c r="R27">
        <f t="shared" si="5"/>
      </c>
    </row>
    <row r="28" spans="1:18" ht="15">
      <c r="A28" t="s">
        <v>44</v>
      </c>
      <c r="B28" s="1">
        <v>0.0005077203937854855</v>
      </c>
      <c r="C28" t="s">
        <v>36</v>
      </c>
      <c r="D28" t="s">
        <v>33</v>
      </c>
      <c r="E28" s="2">
        <v>-196.60854793652834</v>
      </c>
      <c r="G28" s="1">
        <v>0.03165426899298778</v>
      </c>
      <c r="H28" t="s">
        <v>9</v>
      </c>
      <c r="I28" t="s">
        <v>33</v>
      </c>
      <c r="J28" s="2">
        <v>-22360.01903826371</v>
      </c>
      <c r="L28" s="2">
        <f t="shared" si="0"/>
        <v>-22556.627586200237</v>
      </c>
      <c r="M28" s="2">
        <f t="shared" si="1"/>
        <v>-22556.627586200237</v>
      </c>
      <c r="N28" s="2">
        <f t="shared" si="2"/>
        <v>-22556.627586200237</v>
      </c>
      <c r="O28" s="2">
        <f t="shared" si="3"/>
        <v>-22556.627586200237</v>
      </c>
      <c r="P28" s="1">
        <f t="shared" si="6"/>
        <v>0.043557941735489915</v>
      </c>
      <c r="Q28" t="str">
        <f t="shared" si="4"/>
        <v>támogatás</v>
      </c>
      <c r="R28" t="str">
        <f t="shared" si="5"/>
        <v>a környezetvédelemről szóló hírek növelésére</v>
      </c>
    </row>
    <row r="29" spans="1:18" ht="15">
      <c r="A29" t="s">
        <v>45</v>
      </c>
      <c r="B29" s="1">
        <v>0.09600422018728952</v>
      </c>
      <c r="C29" t="s">
        <v>9</v>
      </c>
      <c r="D29" t="s">
        <v>34</v>
      </c>
      <c r="E29" s="2">
        <v>-37176.46672821385</v>
      </c>
      <c r="G29" s="1">
        <v>0.04151518030526664</v>
      </c>
      <c r="H29" t="s">
        <v>9</v>
      </c>
      <c r="I29" t="s">
        <v>34</v>
      </c>
      <c r="J29" s="2">
        <v>-29325.59340442675</v>
      </c>
      <c r="L29" s="2">
        <f t="shared" si="0"/>
        <v>-66502.06013264059</v>
      </c>
      <c r="M29" s="2">
        <f t="shared" si="1"/>
        <v>-66502.06013264059</v>
      </c>
      <c r="N29" s="2">
        <f t="shared" si="2"/>
        <v>-66502.06013264059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0.12217440275983234</v>
      </c>
      <c r="C30" t="s">
        <v>9</v>
      </c>
      <c r="D30" t="s">
        <v>35</v>
      </c>
      <c r="E30" s="2">
        <v>-47310.55166511987</v>
      </c>
      <c r="G30" s="1">
        <v>0.10564017220087664</v>
      </c>
      <c r="H30" t="s">
        <v>9</v>
      </c>
      <c r="I30" t="s">
        <v>35</v>
      </c>
      <c r="J30" s="2">
        <v>-74622.36016697547</v>
      </c>
      <c r="L30" s="2">
        <f t="shared" si="0"/>
        <v>-121932.91183209534</v>
      </c>
      <c r="M30" s="2">
        <f t="shared" si="1"/>
        <v>-121932.91183209534</v>
      </c>
      <c r="N30" s="2">
        <f t="shared" si="2"/>
        <v>-121932.91183209534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B1" sqref="B1"/>
    </sheetView>
  </sheetViews>
  <sheetFormatPr defaultColWidth="9.140625" defaultRowHeight="15"/>
  <cols>
    <col min="3" max="3" width="10.140625" style="0" bestFit="1" customWidth="1"/>
    <col min="4" max="5" width="13.57421875" style="0" bestFit="1" customWidth="1"/>
    <col min="6" max="6" width="12.57421875" style="0" customWidth="1"/>
    <col min="7" max="7" width="8.140625" style="0" customWidth="1"/>
    <col min="8" max="8" width="10.140625" style="0" bestFit="1" customWidth="1"/>
    <col min="9" max="10" width="13.57421875" style="0" bestFit="1" customWidth="1"/>
    <col min="11" max="11" width="17.28125" style="0" customWidth="1"/>
    <col min="12" max="12" width="14.8515625" style="0" bestFit="1" customWidth="1"/>
    <col min="13" max="13" width="11.8515625" style="0" bestFit="1" customWidth="1"/>
    <col min="14" max="14" width="10.140625" style="0" bestFit="1" customWidth="1"/>
    <col min="15" max="15" width="10.140625" style="0" customWidth="1"/>
    <col min="17" max="17" width="10.140625" style="0" bestFit="1" customWidth="1"/>
    <col min="18" max="18" width="42.140625" style="0" bestFit="1" customWidth="1"/>
  </cols>
  <sheetData>
    <row r="1" ht="15">
      <c r="B1" t="s">
        <v>81</v>
      </c>
    </row>
    <row r="2" spans="2:16" ht="15">
      <c r="B2" t="s">
        <v>82</v>
      </c>
      <c r="G2" t="s">
        <v>83</v>
      </c>
      <c r="L2" t="s">
        <v>40</v>
      </c>
      <c r="M2" s="2">
        <f>SUM(M4:M30)</f>
        <v>-19488.10121042154</v>
      </c>
      <c r="N2" s="2">
        <f>SUM(N4:N30)</f>
        <v>-19088.967401751288</v>
      </c>
      <c r="O2" s="2">
        <f>SUM(O4:O30)</f>
        <v>-13275.193211480973</v>
      </c>
      <c r="P2" s="1">
        <f>SUM(P4:P30)</f>
        <v>1</v>
      </c>
    </row>
    <row r="3" spans="1:18" ht="15">
      <c r="A3" t="s">
        <v>43</v>
      </c>
      <c r="B3" t="s">
        <v>3</v>
      </c>
      <c r="C3" t="s">
        <v>4</v>
      </c>
      <c r="D3" t="s">
        <v>5</v>
      </c>
      <c r="E3" t="s">
        <v>6</v>
      </c>
      <c r="G3" t="s">
        <v>3</v>
      </c>
      <c r="H3" t="s">
        <v>4</v>
      </c>
      <c r="I3" t="s">
        <v>5</v>
      </c>
      <c r="J3" t="s">
        <v>6</v>
      </c>
      <c r="L3" t="s">
        <v>37</v>
      </c>
      <c r="M3" t="s">
        <v>38</v>
      </c>
      <c r="N3" t="s">
        <v>39</v>
      </c>
      <c r="O3" t="s">
        <v>42</v>
      </c>
      <c r="P3" s="3" t="s">
        <v>3</v>
      </c>
      <c r="Q3" t="s">
        <v>41</v>
      </c>
      <c r="R3" t="s">
        <v>46</v>
      </c>
    </row>
    <row r="4" spans="1:18" ht="15">
      <c r="A4" t="s">
        <v>44</v>
      </c>
      <c r="B4" s="1">
        <v>0</v>
      </c>
      <c r="C4" t="s">
        <v>7</v>
      </c>
      <c r="D4" t="s">
        <v>8</v>
      </c>
      <c r="E4" s="2">
        <v>899.8148036873499</v>
      </c>
      <c r="G4" s="1">
        <v>0.0387709314958895</v>
      </c>
      <c r="H4" t="s">
        <v>36</v>
      </c>
      <c r="I4" t="s">
        <v>8</v>
      </c>
      <c r="J4" s="2">
        <v>2470.29774840495</v>
      </c>
      <c r="L4" s="2">
        <f aca="true" t="shared" si="0" ref="L4:L30">J4+E4</f>
        <v>3370.1125520923</v>
      </c>
      <c r="M4">
        <f>IF(L4&lt;0,L4,"")</f>
      </c>
      <c r="N4">
        <f>IF(E4*J4&gt;0,M4,"")</f>
      </c>
      <c r="O4">
        <f>IF(A4="igen",N4,"")</f>
      </c>
      <c r="P4" s="1">
        <f>IF(O4="","",O4/$O$2)</f>
      </c>
      <c r="Q4" t="str">
        <f>IF(P4&lt;&gt;"","támogatás",IF(M4=N4,"semmi","instabil"))</f>
        <v>semmi</v>
      </c>
      <c r="R4">
        <f>IF(Q4&lt;&gt;"támogatás","","a közösségfejlesztésről szóló hírek növelésére")</f>
      </c>
    </row>
    <row r="5" spans="1:18" ht="15">
      <c r="A5" t="s">
        <v>44</v>
      </c>
      <c r="B5" s="1">
        <v>0.012213083860180782</v>
      </c>
      <c r="C5" t="s">
        <v>9</v>
      </c>
      <c r="D5" t="s">
        <v>10</v>
      </c>
      <c r="E5" s="2">
        <v>-107.70029277441017</v>
      </c>
      <c r="G5" s="1">
        <v>0.027847591646818236</v>
      </c>
      <c r="H5" t="s">
        <v>9</v>
      </c>
      <c r="I5" t="s">
        <v>10</v>
      </c>
      <c r="J5" s="2">
        <v>-455.4408151405273</v>
      </c>
      <c r="L5" s="2">
        <f t="shared" si="0"/>
        <v>-563.1411079149375</v>
      </c>
      <c r="M5" s="2">
        <f aca="true" t="shared" si="1" ref="M5:M30">IF(L5&lt;0,L5,"")</f>
        <v>-563.1411079149375</v>
      </c>
      <c r="N5" s="2">
        <f aca="true" t="shared" si="2" ref="N5:N30">IF(E5*J5&gt;0,M5,"")</f>
        <v>-563.1411079149375</v>
      </c>
      <c r="O5" s="2">
        <f aca="true" t="shared" si="3" ref="O5:O30">IF(A5="igen",N5,"")</f>
        <v>-563.1411079149375</v>
      </c>
      <c r="P5" s="1">
        <f>IF(O5="","",O5/$O$2)</f>
        <v>0.04242055832587869</v>
      </c>
      <c r="Q5" t="str">
        <f aca="true" t="shared" si="4" ref="Q5:Q30">IF(P5&lt;&gt;"","támogatás",IF(M5=N5,"semmi","instabil"))</f>
        <v>támogatás</v>
      </c>
      <c r="R5" t="str">
        <f aca="true" t="shared" si="5" ref="R5:R30">IF(Q5&lt;&gt;"támogatás","","a közösségfejlesztésről szóló hírek növelésére")</f>
        <v>a közösségfejlesztésről szóló hírek növelésére</v>
      </c>
    </row>
    <row r="6" spans="1:18" ht="15">
      <c r="A6" t="s">
        <v>44</v>
      </c>
      <c r="B6" s="1">
        <v>0.014881491476251158</v>
      </c>
      <c r="C6" t="s">
        <v>36</v>
      </c>
      <c r="D6" t="s">
        <v>11</v>
      </c>
      <c r="E6" s="2">
        <v>-131.2314733330927</v>
      </c>
      <c r="G6" s="1">
        <v>0.05531924105665341</v>
      </c>
      <c r="H6" t="s">
        <v>9</v>
      </c>
      <c r="I6" t="s">
        <v>11</v>
      </c>
      <c r="J6" s="2">
        <v>-327.12471302558424</v>
      </c>
      <c r="L6" s="2">
        <f t="shared" si="0"/>
        <v>-458.35618635867695</v>
      </c>
      <c r="M6" s="2">
        <f t="shared" si="1"/>
        <v>-458.35618635867695</v>
      </c>
      <c r="N6" s="2">
        <f t="shared" si="2"/>
        <v>-458.35618635867695</v>
      </c>
      <c r="O6" s="2">
        <f t="shared" si="3"/>
        <v>-458.35618635867695</v>
      </c>
      <c r="P6" s="1">
        <f aca="true" t="shared" si="6" ref="P6:P30">IF(O6="","",O6/$O$2)</f>
        <v>0.03452727045526315</v>
      </c>
      <c r="Q6" t="str">
        <f t="shared" si="4"/>
        <v>támogatás</v>
      </c>
      <c r="R6" t="str">
        <f t="shared" si="5"/>
        <v>a közösségfejlesztésről szóló hírek növelésére</v>
      </c>
    </row>
    <row r="7" spans="1:18" ht="15">
      <c r="A7" t="s">
        <v>44</v>
      </c>
      <c r="B7" s="1">
        <v>0.04849469512068291</v>
      </c>
      <c r="C7" t="s">
        <v>9</v>
      </c>
      <c r="D7" t="s">
        <v>12</v>
      </c>
      <c r="E7" s="2">
        <v>-427.64734298860367</v>
      </c>
      <c r="G7" s="1">
        <v>0.005282067874192836</v>
      </c>
      <c r="H7" t="s">
        <v>9</v>
      </c>
      <c r="I7" t="s">
        <v>12</v>
      </c>
      <c r="J7" s="2">
        <v>-649.8332453649894</v>
      </c>
      <c r="L7" s="2">
        <f t="shared" si="0"/>
        <v>-1077.480588353593</v>
      </c>
      <c r="M7" s="2">
        <f t="shared" si="1"/>
        <v>-1077.480588353593</v>
      </c>
      <c r="N7" s="2">
        <f t="shared" si="2"/>
        <v>-1077.480588353593</v>
      </c>
      <c r="O7" s="2">
        <f t="shared" si="3"/>
        <v>-1077.480588353593</v>
      </c>
      <c r="P7" s="1">
        <f t="shared" si="6"/>
        <v>0.08116496469684074</v>
      </c>
      <c r="Q7" t="str">
        <f t="shared" si="4"/>
        <v>támogatás</v>
      </c>
      <c r="R7" t="str">
        <f t="shared" si="5"/>
        <v>a közösségfejlesztésről szóló hírek növelésére</v>
      </c>
    </row>
    <row r="8" spans="1:18" ht="15">
      <c r="A8" t="s">
        <v>45</v>
      </c>
      <c r="B8" s="1">
        <v>0.12471794832822553</v>
      </c>
      <c r="C8" t="s">
        <v>9</v>
      </c>
      <c r="D8" t="s">
        <v>13</v>
      </c>
      <c r="E8" s="2">
        <v>-1099.8171881032856</v>
      </c>
      <c r="G8" s="1">
        <v>0</v>
      </c>
      <c r="H8" t="s">
        <v>7</v>
      </c>
      <c r="I8" t="s">
        <v>13</v>
      </c>
      <c r="J8" s="2">
        <v>-62.04827187360786</v>
      </c>
      <c r="L8" s="2">
        <f t="shared" si="0"/>
        <v>-1161.8654599768934</v>
      </c>
      <c r="M8" s="2">
        <f t="shared" si="1"/>
        <v>-1161.8654599768934</v>
      </c>
      <c r="N8" s="2">
        <f t="shared" si="2"/>
        <v>-1161.8654599768934</v>
      </c>
      <c r="O8" s="2">
        <f t="shared" si="3"/>
      </c>
      <c r="P8" s="1">
        <f t="shared" si="6"/>
      </c>
      <c r="Q8" t="str">
        <f t="shared" si="4"/>
        <v>semmi</v>
      </c>
      <c r="R8">
        <f t="shared" si="5"/>
      </c>
    </row>
    <row r="9" spans="1:18" ht="15">
      <c r="A9" t="s">
        <v>44</v>
      </c>
      <c r="B9" s="1">
        <v>0</v>
      </c>
      <c r="C9" t="s">
        <v>7</v>
      </c>
      <c r="D9" t="s">
        <v>14</v>
      </c>
      <c r="E9" s="2">
        <v>780.5878282626813</v>
      </c>
      <c r="G9" s="1">
        <v>0</v>
      </c>
      <c r="H9" t="s">
        <v>7</v>
      </c>
      <c r="I9" t="s">
        <v>14</v>
      </c>
      <c r="J9" s="2">
        <v>24.67468684762116</v>
      </c>
      <c r="L9" s="2">
        <f t="shared" si="0"/>
        <v>805.2625151103025</v>
      </c>
      <c r="M9" s="2">
        <f t="shared" si="1"/>
      </c>
      <c r="N9" s="2">
        <f t="shared" si="2"/>
      </c>
      <c r="O9" s="2">
        <f t="shared" si="3"/>
      </c>
      <c r="P9" s="1">
        <f t="shared" si="6"/>
      </c>
      <c r="Q9" t="str">
        <f t="shared" si="4"/>
        <v>semmi</v>
      </c>
      <c r="R9">
        <f t="shared" si="5"/>
      </c>
    </row>
    <row r="10" spans="1:18" ht="15">
      <c r="A10" t="s">
        <v>45</v>
      </c>
      <c r="B10" s="1">
        <v>0.07975446207244011</v>
      </c>
      <c r="C10" t="s">
        <v>9</v>
      </c>
      <c r="D10" t="s">
        <v>15</v>
      </c>
      <c r="E10" s="2">
        <v>-703.3095828705991</v>
      </c>
      <c r="G10" s="1">
        <v>0</v>
      </c>
      <c r="H10" t="s">
        <v>7</v>
      </c>
      <c r="I10" t="s">
        <v>15</v>
      </c>
      <c r="J10" s="2">
        <v>304.17577420034416</v>
      </c>
      <c r="L10" s="2">
        <f t="shared" si="0"/>
        <v>-399.13380867025495</v>
      </c>
      <c r="M10" s="2">
        <f t="shared" si="1"/>
        <v>-399.13380867025495</v>
      </c>
      <c r="N10" s="2">
        <f t="shared" si="2"/>
      </c>
      <c r="O10" s="2">
        <f t="shared" si="3"/>
      </c>
      <c r="P10" s="1">
        <f t="shared" si="6"/>
      </c>
      <c r="Q10" t="str">
        <f t="shared" si="4"/>
        <v>instabil</v>
      </c>
      <c r="R10">
        <f t="shared" si="5"/>
      </c>
    </row>
    <row r="11" spans="1:18" ht="15">
      <c r="A11" t="s">
        <v>44</v>
      </c>
      <c r="B11" s="1">
        <v>0</v>
      </c>
      <c r="C11" t="s">
        <v>7</v>
      </c>
      <c r="D11" t="s">
        <v>16</v>
      </c>
      <c r="E11" s="2">
        <v>908.6458666747369</v>
      </c>
      <c r="G11" s="1">
        <v>0.020079623414700456</v>
      </c>
      <c r="H11" t="s">
        <v>36</v>
      </c>
      <c r="I11" t="s">
        <v>16</v>
      </c>
      <c r="J11" s="2">
        <v>159.16386792777848</v>
      </c>
      <c r="L11" s="2">
        <f t="shared" si="0"/>
        <v>1067.8097346025154</v>
      </c>
      <c r="M11" s="2">
        <f t="shared" si="1"/>
      </c>
      <c r="N11" s="2">
        <f t="shared" si="2"/>
      </c>
      <c r="O11" s="2">
        <f t="shared" si="3"/>
      </c>
      <c r="P11" s="1">
        <f t="shared" si="6"/>
      </c>
      <c r="Q11" t="str">
        <f t="shared" si="4"/>
        <v>semmi</v>
      </c>
      <c r="R11">
        <f t="shared" si="5"/>
      </c>
    </row>
    <row r="12" spans="1:18" ht="15">
      <c r="A12" t="s">
        <v>45</v>
      </c>
      <c r="B12" s="1">
        <v>0.07599362181742031</v>
      </c>
      <c r="C12" t="s">
        <v>9</v>
      </c>
      <c r="D12" t="s">
        <v>17</v>
      </c>
      <c r="E12" s="2">
        <v>-670.1448555027625</v>
      </c>
      <c r="G12" s="1">
        <v>0.14194579466984808</v>
      </c>
      <c r="H12" t="s">
        <v>36</v>
      </c>
      <c r="I12" t="s">
        <v>17</v>
      </c>
      <c r="J12" s="2">
        <v>-235.87465409943934</v>
      </c>
      <c r="L12" s="2">
        <f t="shared" si="0"/>
        <v>-906.0195096022019</v>
      </c>
      <c r="M12" s="2">
        <f t="shared" si="1"/>
        <v>-906.0195096022019</v>
      </c>
      <c r="N12" s="2">
        <f t="shared" si="2"/>
        <v>-906.0195096022019</v>
      </c>
      <c r="O12" s="2">
        <f t="shared" si="3"/>
      </c>
      <c r="P12" s="1">
        <f t="shared" si="6"/>
      </c>
      <c r="Q12" t="str">
        <f t="shared" si="4"/>
        <v>semmi</v>
      </c>
      <c r="R12">
        <f t="shared" si="5"/>
      </c>
    </row>
    <row r="13" spans="1:18" ht="15">
      <c r="A13" t="s">
        <v>44</v>
      </c>
      <c r="B13" s="1">
        <v>0.05912447465818306</v>
      </c>
      <c r="C13" t="s">
        <v>9</v>
      </c>
      <c r="D13" t="s">
        <v>18</v>
      </c>
      <c r="E13" s="2">
        <v>-521.3853686521115</v>
      </c>
      <c r="G13" s="1">
        <v>0</v>
      </c>
      <c r="H13" t="s">
        <v>36</v>
      </c>
      <c r="I13" t="s">
        <v>18</v>
      </c>
      <c r="J13" s="2">
        <v>-1667.4324277470482</v>
      </c>
      <c r="L13" s="2">
        <f t="shared" si="0"/>
        <v>-2188.8177963991598</v>
      </c>
      <c r="M13" s="2">
        <f t="shared" si="1"/>
        <v>-2188.8177963991598</v>
      </c>
      <c r="N13" s="2">
        <f t="shared" si="2"/>
        <v>-2188.8177963991598</v>
      </c>
      <c r="O13" s="2">
        <f t="shared" si="3"/>
        <v>-2188.8177963991598</v>
      </c>
      <c r="P13" s="1">
        <f t="shared" si="6"/>
        <v>0.1648802967708352</v>
      </c>
      <c r="Q13" t="str">
        <f t="shared" si="4"/>
        <v>támogatás</v>
      </c>
      <c r="R13" t="str">
        <f t="shared" si="5"/>
        <v>a közösségfejlesztésről szóló hírek növelésére</v>
      </c>
    </row>
    <row r="14" spans="1:18" ht="15">
      <c r="A14" t="s">
        <v>44</v>
      </c>
      <c r="B14" s="1">
        <v>0</v>
      </c>
      <c r="C14" t="s">
        <v>7</v>
      </c>
      <c r="D14" t="s">
        <v>19</v>
      </c>
      <c r="E14" s="2">
        <v>1114.312867116916</v>
      </c>
      <c r="G14" s="1">
        <v>0</v>
      </c>
      <c r="H14" t="s">
        <v>7</v>
      </c>
      <c r="I14" t="s">
        <v>19</v>
      </c>
      <c r="J14" s="2">
        <v>886.7817351477088</v>
      </c>
      <c r="L14" s="2">
        <f t="shared" si="0"/>
        <v>2001.0946022646249</v>
      </c>
      <c r="M14" s="2">
        <f t="shared" si="1"/>
      </c>
      <c r="N14" s="2">
        <f t="shared" si="2"/>
      </c>
      <c r="O14" s="2">
        <f t="shared" si="3"/>
      </c>
      <c r="P14" s="1">
        <f t="shared" si="6"/>
      </c>
      <c r="Q14" t="str">
        <f t="shared" si="4"/>
        <v>semmi</v>
      </c>
      <c r="R14">
        <f t="shared" si="5"/>
      </c>
    </row>
    <row r="15" spans="1:18" ht="15">
      <c r="A15" t="s">
        <v>44</v>
      </c>
      <c r="B15" s="1">
        <v>0</v>
      </c>
      <c r="C15" t="s">
        <v>7</v>
      </c>
      <c r="D15" t="s">
        <v>20</v>
      </c>
      <c r="E15" s="2">
        <v>864.9539137583442</v>
      </c>
      <c r="G15" s="1">
        <v>0.019505081837096764</v>
      </c>
      <c r="H15" t="s">
        <v>36</v>
      </c>
      <c r="I15" t="s">
        <v>20</v>
      </c>
      <c r="J15" s="2">
        <v>1051.9889003248022</v>
      </c>
      <c r="L15" s="2">
        <f t="shared" si="0"/>
        <v>1916.9428140831465</v>
      </c>
      <c r="M15" s="2">
        <f t="shared" si="1"/>
      </c>
      <c r="N15" s="2">
        <f t="shared" si="2"/>
      </c>
      <c r="O15" s="2">
        <f t="shared" si="3"/>
      </c>
      <c r="P15" s="1">
        <f t="shared" si="6"/>
      </c>
      <c r="Q15" t="str">
        <f t="shared" si="4"/>
        <v>semmi</v>
      </c>
      <c r="R15">
        <f t="shared" si="5"/>
      </c>
    </row>
    <row r="16" spans="1:18" ht="15">
      <c r="A16" t="s">
        <v>44</v>
      </c>
      <c r="B16" s="1">
        <v>0</v>
      </c>
      <c r="C16" t="s">
        <v>7</v>
      </c>
      <c r="D16" t="s">
        <v>21</v>
      </c>
      <c r="E16" s="2">
        <v>261.563692633282</v>
      </c>
      <c r="G16" s="1">
        <v>0</v>
      </c>
      <c r="H16" t="s">
        <v>36</v>
      </c>
      <c r="I16" t="s">
        <v>21</v>
      </c>
      <c r="J16" s="2">
        <v>-229.12553370588648</v>
      </c>
      <c r="L16" s="2">
        <f t="shared" si="0"/>
        <v>32.438158927395534</v>
      </c>
      <c r="M16" s="2">
        <f t="shared" si="1"/>
      </c>
      <c r="N16" s="2">
        <f t="shared" si="2"/>
      </c>
      <c r="O16" s="2">
        <f t="shared" si="3"/>
      </c>
      <c r="P16" s="1">
        <f t="shared" si="6"/>
      </c>
      <c r="Q16" t="str">
        <f t="shared" si="4"/>
        <v>semmi</v>
      </c>
      <c r="R16">
        <f t="shared" si="5"/>
      </c>
    </row>
    <row r="17" spans="1:18" ht="15">
      <c r="A17" t="s">
        <v>45</v>
      </c>
      <c r="B17" s="1">
        <v>0</v>
      </c>
      <c r="C17" t="s">
        <v>7</v>
      </c>
      <c r="D17" t="s">
        <v>22</v>
      </c>
      <c r="E17" s="2">
        <v>773.4294872348114</v>
      </c>
      <c r="G17" s="1">
        <v>0</v>
      </c>
      <c r="H17" t="s">
        <v>7</v>
      </c>
      <c r="I17" t="s">
        <v>22</v>
      </c>
      <c r="J17" s="2">
        <v>2137.444095272033</v>
      </c>
      <c r="L17" s="2">
        <f t="shared" si="0"/>
        <v>2910.8735825068443</v>
      </c>
      <c r="M17" s="2">
        <f t="shared" si="1"/>
      </c>
      <c r="N17" s="2">
        <f t="shared" si="2"/>
      </c>
      <c r="O17" s="2">
        <f t="shared" si="3"/>
      </c>
      <c r="P17" s="1">
        <f t="shared" si="6"/>
      </c>
      <c r="Q17" t="str">
        <f t="shared" si="4"/>
        <v>semmi</v>
      </c>
      <c r="R17">
        <f t="shared" si="5"/>
      </c>
    </row>
    <row r="18" spans="1:18" ht="15">
      <c r="A18" t="s">
        <v>44</v>
      </c>
      <c r="B18" s="1">
        <v>0</v>
      </c>
      <c r="C18" t="s">
        <v>7</v>
      </c>
      <c r="D18" t="s">
        <v>23</v>
      </c>
      <c r="E18" s="2">
        <v>855.808081405768</v>
      </c>
      <c r="G18" s="1">
        <v>0.09308540315474301</v>
      </c>
      <c r="H18" t="s">
        <v>36</v>
      </c>
      <c r="I18" t="s">
        <v>23</v>
      </c>
      <c r="J18" s="2">
        <v>1803.349691389064</v>
      </c>
      <c r="L18" s="2">
        <f t="shared" si="0"/>
        <v>2659.157772794832</v>
      </c>
      <c r="M18" s="2">
        <f t="shared" si="1"/>
      </c>
      <c r="N18" s="2">
        <f t="shared" si="2"/>
      </c>
      <c r="O18" s="2">
        <f t="shared" si="3"/>
      </c>
      <c r="P18" s="1">
        <f t="shared" si="6"/>
      </c>
      <c r="Q18" t="str">
        <f t="shared" si="4"/>
        <v>semmi</v>
      </c>
      <c r="R18">
        <f t="shared" si="5"/>
      </c>
    </row>
    <row r="19" spans="1:18" ht="15">
      <c r="A19" t="s">
        <v>44</v>
      </c>
      <c r="B19" s="1">
        <v>0.0726337585092488</v>
      </c>
      <c r="C19" t="s">
        <v>9</v>
      </c>
      <c r="D19" t="s">
        <v>24</v>
      </c>
      <c r="E19" s="2">
        <v>-640.5161174940224</v>
      </c>
      <c r="G19" s="1">
        <v>0</v>
      </c>
      <c r="H19" t="s">
        <v>36</v>
      </c>
      <c r="I19" t="s">
        <v>24</v>
      </c>
      <c r="J19" s="2">
        <v>-1093.4710685239916</v>
      </c>
      <c r="L19" s="2">
        <f t="shared" si="0"/>
        <v>-1733.987186018014</v>
      </c>
      <c r="M19" s="2">
        <f t="shared" si="1"/>
        <v>-1733.987186018014</v>
      </c>
      <c r="N19" s="2">
        <f t="shared" si="2"/>
        <v>-1733.987186018014</v>
      </c>
      <c r="O19" s="2">
        <f t="shared" si="3"/>
        <v>-1733.987186018014</v>
      </c>
      <c r="P19" s="1">
        <f t="shared" si="6"/>
        <v>0.13061860256153449</v>
      </c>
      <c r="Q19" t="str">
        <f t="shared" si="4"/>
        <v>támogatás</v>
      </c>
      <c r="R19" t="str">
        <f t="shared" si="5"/>
        <v>a közösségfejlesztésről szóló hírek növelésére</v>
      </c>
    </row>
    <row r="20" spans="1:18" ht="15">
      <c r="A20" t="s">
        <v>44</v>
      </c>
      <c r="B20" s="1">
        <v>0</v>
      </c>
      <c r="C20" t="s">
        <v>7</v>
      </c>
      <c r="D20" t="s">
        <v>25</v>
      </c>
      <c r="E20" s="2">
        <v>2006.0933209514014</v>
      </c>
      <c r="G20" s="1">
        <v>0.013913689046283142</v>
      </c>
      <c r="H20" t="s">
        <v>36</v>
      </c>
      <c r="I20" t="s">
        <v>25</v>
      </c>
      <c r="J20" s="2">
        <v>2237.48702795307</v>
      </c>
      <c r="L20" s="2">
        <f t="shared" si="0"/>
        <v>4243.580348904472</v>
      </c>
      <c r="M20" s="2">
        <f t="shared" si="1"/>
      </c>
      <c r="N20" s="2">
        <f t="shared" si="2"/>
      </c>
      <c r="O20" s="2">
        <f t="shared" si="3"/>
      </c>
      <c r="P20" s="1">
        <f t="shared" si="6"/>
      </c>
      <c r="Q20" t="str">
        <f t="shared" si="4"/>
        <v>semmi</v>
      </c>
      <c r="R20">
        <f t="shared" si="5"/>
      </c>
    </row>
    <row r="21" spans="1:18" ht="15">
      <c r="A21" t="s">
        <v>44</v>
      </c>
      <c r="B21" s="1">
        <v>0</v>
      </c>
      <c r="C21" t="s">
        <v>7</v>
      </c>
      <c r="D21" t="s">
        <v>26</v>
      </c>
      <c r="E21" s="2">
        <v>353.2256789945436</v>
      </c>
      <c r="G21" s="1">
        <v>0.026059767926590198</v>
      </c>
      <c r="H21" t="s">
        <v>9</v>
      </c>
      <c r="I21" t="s">
        <v>26</v>
      </c>
      <c r="J21" s="2">
        <v>-163.44363254524478</v>
      </c>
      <c r="L21" s="2">
        <f t="shared" si="0"/>
        <v>189.78204644929883</v>
      </c>
      <c r="M21" s="2">
        <f t="shared" si="1"/>
      </c>
      <c r="N21" s="2">
        <f t="shared" si="2"/>
      </c>
      <c r="O21" s="2">
        <f t="shared" si="3"/>
      </c>
      <c r="P21" s="1">
        <f t="shared" si="6"/>
      </c>
      <c r="Q21" t="str">
        <f t="shared" si="4"/>
        <v>semmi</v>
      </c>
      <c r="R21">
        <f t="shared" si="5"/>
      </c>
    </row>
    <row r="22" spans="1:18" ht="15">
      <c r="A22" t="s">
        <v>45</v>
      </c>
      <c r="B22" s="1">
        <v>0.060646592337207705</v>
      </c>
      <c r="C22" t="s">
        <v>9</v>
      </c>
      <c r="D22" t="s">
        <v>27</v>
      </c>
      <c r="E22" s="2">
        <v>-534.8080652899805</v>
      </c>
      <c r="G22" s="1">
        <v>0.1660129426564566</v>
      </c>
      <c r="H22" t="s">
        <v>9</v>
      </c>
      <c r="I22" t="s">
        <v>27</v>
      </c>
      <c r="J22" s="2">
        <v>-306.1232085207323</v>
      </c>
      <c r="L22" s="2">
        <f t="shared" si="0"/>
        <v>-840.9312738107128</v>
      </c>
      <c r="M22" s="2">
        <f t="shared" si="1"/>
        <v>-840.9312738107128</v>
      </c>
      <c r="N22" s="2">
        <f t="shared" si="2"/>
        <v>-840.9312738107128</v>
      </c>
      <c r="O22" s="2">
        <f t="shared" si="3"/>
      </c>
      <c r="P22" s="1">
        <f t="shared" si="6"/>
      </c>
      <c r="Q22" t="str">
        <f t="shared" si="4"/>
        <v>semmi</v>
      </c>
      <c r="R22">
        <f t="shared" si="5"/>
      </c>
    </row>
    <row r="23" spans="1:18" ht="15">
      <c r="A23" t="s">
        <v>44</v>
      </c>
      <c r="B23" s="1">
        <v>0.08882087205176177</v>
      </c>
      <c r="C23" t="s">
        <v>9</v>
      </c>
      <c r="D23" t="s">
        <v>28</v>
      </c>
      <c r="E23" s="2">
        <v>-783.2611348589863</v>
      </c>
      <c r="G23" s="1">
        <v>0</v>
      </c>
      <c r="H23" t="s">
        <v>36</v>
      </c>
      <c r="I23" t="s">
        <v>28</v>
      </c>
      <c r="J23" s="2">
        <v>-1950.1483975269025</v>
      </c>
      <c r="L23" s="2">
        <f t="shared" si="0"/>
        <v>-2733.4095323858887</v>
      </c>
      <c r="M23" s="2">
        <f t="shared" si="1"/>
        <v>-2733.4095323858887</v>
      </c>
      <c r="N23" s="2">
        <f t="shared" si="2"/>
        <v>-2733.4095323858887</v>
      </c>
      <c r="O23" s="2">
        <f t="shared" si="3"/>
        <v>-2733.4095323858887</v>
      </c>
      <c r="P23" s="1">
        <f t="shared" si="6"/>
        <v>0.20590355928092371</v>
      </c>
      <c r="Q23" t="str">
        <f t="shared" si="4"/>
        <v>támogatás</v>
      </c>
      <c r="R23" t="str">
        <f t="shared" si="5"/>
        <v>a közösségfejlesztésről szóló hírek növelésére</v>
      </c>
    </row>
    <row r="24" spans="1:18" ht="15">
      <c r="A24" t="s">
        <v>44</v>
      </c>
      <c r="B24" s="1">
        <v>0.032864275040990966</v>
      </c>
      <c r="C24" t="s">
        <v>9</v>
      </c>
      <c r="D24" t="s">
        <v>29</v>
      </c>
      <c r="E24" s="2">
        <v>-289.811491041467</v>
      </c>
      <c r="G24" s="1">
        <v>0</v>
      </c>
      <c r="H24" t="s">
        <v>7</v>
      </c>
      <c r="I24" t="s">
        <v>29</v>
      </c>
      <c r="J24" s="2">
        <v>367.3499817637039</v>
      </c>
      <c r="L24" s="2">
        <f t="shared" si="0"/>
        <v>77.53849072223693</v>
      </c>
      <c r="M24" s="2">
        <f t="shared" si="1"/>
      </c>
      <c r="N24" s="2">
        <f t="shared" si="2"/>
      </c>
      <c r="O24" s="2">
        <f t="shared" si="3"/>
      </c>
      <c r="P24" s="1">
        <f t="shared" si="6"/>
      </c>
      <c r="Q24" t="str">
        <f t="shared" si="4"/>
        <v>semmi</v>
      </c>
      <c r="R24">
        <f t="shared" si="5"/>
      </c>
    </row>
    <row r="25" spans="1:18" ht="15">
      <c r="A25" t="s">
        <v>45</v>
      </c>
      <c r="B25" s="1">
        <v>0.010290252277054945</v>
      </c>
      <c r="C25" t="s">
        <v>9</v>
      </c>
      <c r="D25" t="s">
        <v>30</v>
      </c>
      <c r="E25" s="2">
        <v>-90.74392640295468</v>
      </c>
      <c r="G25" s="1">
        <v>0.09965565139228993</v>
      </c>
      <c r="H25" t="s">
        <v>36</v>
      </c>
      <c r="I25" t="s">
        <v>30</v>
      </c>
      <c r="J25" s="2">
        <v>304.25251836651387</v>
      </c>
      <c r="L25" s="2">
        <f t="shared" si="0"/>
        <v>213.50859196355918</v>
      </c>
      <c r="M25" s="2">
        <f t="shared" si="1"/>
      </c>
      <c r="N25" s="2">
        <f t="shared" si="2"/>
      </c>
      <c r="O25" s="2">
        <f t="shared" si="3"/>
      </c>
      <c r="P25" s="1">
        <f t="shared" si="6"/>
      </c>
      <c r="Q25" t="str">
        <f t="shared" si="4"/>
        <v>semmi</v>
      </c>
      <c r="R25">
        <f t="shared" si="5"/>
      </c>
    </row>
    <row r="26" spans="1:18" ht="15">
      <c r="A26" t="s">
        <v>44</v>
      </c>
      <c r="B26" s="1">
        <v>0.06670852206114869</v>
      </c>
      <c r="C26" t="s">
        <v>9</v>
      </c>
      <c r="D26" t="s">
        <v>31</v>
      </c>
      <c r="E26" s="2">
        <v>-588.2648018129278</v>
      </c>
      <c r="G26" s="1">
        <v>0.07986904842379029</v>
      </c>
      <c r="H26" t="s">
        <v>9</v>
      </c>
      <c r="I26" t="s">
        <v>31</v>
      </c>
      <c r="J26" s="2">
        <v>-1170.6515513633383</v>
      </c>
      <c r="L26" s="2">
        <f t="shared" si="0"/>
        <v>-1758.916353176266</v>
      </c>
      <c r="M26" s="2">
        <f t="shared" si="1"/>
        <v>-1758.916353176266</v>
      </c>
      <c r="N26" s="2">
        <f t="shared" si="2"/>
        <v>-1758.916353176266</v>
      </c>
      <c r="O26" s="2">
        <f t="shared" si="3"/>
        <v>-1758.916353176266</v>
      </c>
      <c r="P26" s="1">
        <f t="shared" si="6"/>
        <v>0.13249647859400476</v>
      </c>
      <c r="Q26" t="str">
        <f t="shared" si="4"/>
        <v>támogatás</v>
      </c>
      <c r="R26" t="str">
        <f t="shared" si="5"/>
        <v>a közösségfejlesztésről szóló hírek növelésére</v>
      </c>
    </row>
    <row r="27" spans="1:18" ht="15">
      <c r="A27" t="s">
        <v>44</v>
      </c>
      <c r="B27" s="1">
        <v>0.06635811496284678</v>
      </c>
      <c r="C27" t="s">
        <v>9</v>
      </c>
      <c r="D27" t="s">
        <v>32</v>
      </c>
      <c r="E27" s="2">
        <v>-585.1747594035417</v>
      </c>
      <c r="G27" s="1">
        <v>0.09003902876210705</v>
      </c>
      <c r="H27" t="s">
        <v>9</v>
      </c>
      <c r="I27" t="s">
        <v>32</v>
      </c>
      <c r="J27" s="2">
        <v>-938.2189984908114</v>
      </c>
      <c r="L27" s="2">
        <f t="shared" si="0"/>
        <v>-1523.393757894353</v>
      </c>
      <c r="M27" s="2">
        <f t="shared" si="1"/>
        <v>-1523.393757894353</v>
      </c>
      <c r="N27" s="2">
        <f t="shared" si="2"/>
        <v>-1523.393757894353</v>
      </c>
      <c r="O27" s="2">
        <f t="shared" si="3"/>
        <v>-1523.393757894353</v>
      </c>
      <c r="P27" s="1">
        <f t="shared" si="6"/>
        <v>0.11475492172700393</v>
      </c>
      <c r="Q27" t="str">
        <f t="shared" si="4"/>
        <v>támogatás</v>
      </c>
      <c r="R27" t="str">
        <f t="shared" si="5"/>
        <v>a közösségfejlesztésről szóló hírek növelésére</v>
      </c>
    </row>
    <row r="28" spans="1:18" ht="15">
      <c r="A28" t="s">
        <v>44</v>
      </c>
      <c r="B28" s="1">
        <v>0.020412383820524807</v>
      </c>
      <c r="C28" t="s">
        <v>9</v>
      </c>
      <c r="D28" t="s">
        <v>33</v>
      </c>
      <c r="E28" s="2">
        <v>-180.00529095373076</v>
      </c>
      <c r="G28" s="1">
        <v>0.001004469355012667</v>
      </c>
      <c r="H28" t="s">
        <v>9</v>
      </c>
      <c r="I28" t="s">
        <v>33</v>
      </c>
      <c r="J28" s="2">
        <v>-1057.6854120263538</v>
      </c>
      <c r="L28" s="2">
        <f t="shared" si="0"/>
        <v>-1237.6907029800846</v>
      </c>
      <c r="M28" s="2">
        <f t="shared" si="1"/>
        <v>-1237.6907029800846</v>
      </c>
      <c r="N28" s="2">
        <f t="shared" si="2"/>
        <v>-1237.6907029800846</v>
      </c>
      <c r="O28" s="2">
        <f t="shared" si="3"/>
        <v>-1237.6907029800846</v>
      </c>
      <c r="P28" s="1">
        <f t="shared" si="6"/>
        <v>0.09323334758771533</v>
      </c>
      <c r="Q28" t="str">
        <f t="shared" si="4"/>
        <v>támogatás</v>
      </c>
      <c r="R28" t="str">
        <f t="shared" si="5"/>
        <v>a közösségfejlesztésről szóló hírek növelésére</v>
      </c>
    </row>
    <row r="29" spans="1:18" ht="15">
      <c r="A29" t="s">
        <v>45</v>
      </c>
      <c r="B29" s="1">
        <v>0.06335748961645926</v>
      </c>
      <c r="C29" t="s">
        <v>9</v>
      </c>
      <c r="D29" t="s">
        <v>34</v>
      </c>
      <c r="E29" s="2">
        <v>-558.7139382045732</v>
      </c>
      <c r="G29" s="1">
        <v>0.1216096672875278</v>
      </c>
      <c r="H29" t="s">
        <v>36</v>
      </c>
      <c r="I29" t="s">
        <v>34</v>
      </c>
      <c r="J29" s="2">
        <v>-11.799467389096662</v>
      </c>
      <c r="L29" s="2">
        <f t="shared" si="0"/>
        <v>-570.5134055936699</v>
      </c>
      <c r="M29" s="2">
        <f t="shared" si="1"/>
        <v>-570.5134055936699</v>
      </c>
      <c r="N29" s="2">
        <f t="shared" si="2"/>
        <v>-570.5134055936699</v>
      </c>
      <c r="O29" s="2">
        <f t="shared" si="3"/>
      </c>
      <c r="P29" s="1">
        <f t="shared" si="6"/>
      </c>
      <c r="Q29" t="str">
        <f t="shared" si="4"/>
        <v>semmi</v>
      </c>
      <c r="R29">
        <f t="shared" si="5"/>
      </c>
    </row>
    <row r="30" spans="1:18" ht="15">
      <c r="A30" t="s">
        <v>45</v>
      </c>
      <c r="B30" s="1">
        <v>0.10272796198937252</v>
      </c>
      <c r="C30" t="s">
        <v>9</v>
      </c>
      <c r="D30" t="s">
        <v>35</v>
      </c>
      <c r="E30" s="2">
        <v>-905.8999110328003</v>
      </c>
      <c r="G30" s="1">
        <v>0.9999999999999999</v>
      </c>
      <c r="H30" t="s">
        <v>36</v>
      </c>
      <c r="I30" t="s">
        <v>35</v>
      </c>
      <c r="J30" s="2">
        <v>-1428.544630254035</v>
      </c>
      <c r="L30" s="2">
        <f t="shared" si="0"/>
        <v>-2334.4445412868354</v>
      </c>
      <c r="M30" s="2">
        <f t="shared" si="1"/>
        <v>-2334.4445412868354</v>
      </c>
      <c r="N30" s="2">
        <f t="shared" si="2"/>
        <v>-2334.4445412868354</v>
      </c>
      <c r="O30" s="2">
        <f t="shared" si="3"/>
      </c>
      <c r="P30" s="1">
        <f t="shared" si="6"/>
      </c>
      <c r="Q30" t="str">
        <f t="shared" si="4"/>
        <v>semmi</v>
      </c>
      <c r="R30">
        <f t="shared" si="5"/>
      </c>
    </row>
    <row r="31" spans="1:13" ht="15">
      <c r="A31">
        <f>COUNTIF(A4:A30,"igen")</f>
        <v>19</v>
      </c>
      <c r="E31" s="2"/>
      <c r="L31" s="2"/>
      <c r="M31" s="2"/>
    </row>
    <row r="32" ht="15">
      <c r="M3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plpl</dc:creator>
  <cp:keywords/>
  <dc:description/>
  <cp:lastModifiedBy>plpl</cp:lastModifiedBy>
  <dcterms:created xsi:type="dcterms:W3CDTF">2009-12-13T08:01:26Z</dcterms:created>
  <dcterms:modified xsi:type="dcterms:W3CDTF">2009-12-13T10:35:57Z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