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tlikl\AppData\Local\Temp\scp50755\disk2\www\data\miau\215\"/>
    </mc:Choice>
  </mc:AlternateContent>
  <bookViews>
    <workbookView xWindow="0" yWindow="0" windowWidth="20490" windowHeight="7155" tabRatio="726"/>
  </bookViews>
  <sheets>
    <sheet name="info" sheetId="6" r:id="rId1"/>
    <sheet name="model_based hybrid (3)" sheetId="14" r:id="rId2"/>
    <sheet name="model_based hybrid (2)" sheetId="13" r:id="rId3"/>
    <sheet name="model_based hybrid" sheetId="12" r:id="rId4"/>
    <sheet name="competition" sheetId="11" r:id="rId5"/>
    <sheet name="regression with bubbles 2" sheetId="10" r:id="rId6"/>
    <sheet name="regression with bubbles 1" sheetId="9" r:id="rId7"/>
    <sheet name="regression pure" sheetId="8" r:id="rId8"/>
    <sheet name="view_development_directions" sheetId="7" r:id="rId9"/>
    <sheet name="raw data" sheetId="1" r:id="rId10"/>
    <sheet name="raw OAM stairs3" sheetId="2" r:id="rId11"/>
    <sheet name="mcm_stairs3" sheetId="4" r:id="rId12"/>
    <sheet name="raw OAM stairs5" sheetId="5" r:id="rId13"/>
    <sheet name="mcm_stairs5" sheetId="3" r:id="rId14"/>
  </sheets>
  <definedNames>
    <definedName name="solver_adj" localSheetId="2" hidden="1">'model_based hybrid (2)'!$E$1:$H$1</definedName>
    <definedName name="solver_adj" localSheetId="7" hidden="1">'regression pure'!$C$24:$N$24</definedName>
    <definedName name="solver_adj" localSheetId="6" hidden="1">'regression with bubbles 1'!$C$25:$N$28</definedName>
    <definedName name="solver_adj" localSheetId="5" hidden="1">'regression with bubbles 2'!$C$25:$N$28</definedName>
    <definedName name="solver_cvg" localSheetId="2" hidden="1">0.0001</definedName>
    <definedName name="solver_cvg" localSheetId="7" hidden="1">0.0001</definedName>
    <definedName name="solver_cvg" localSheetId="6" hidden="1">0.0001</definedName>
    <definedName name="solver_cvg" localSheetId="5" hidden="1">0.0001</definedName>
    <definedName name="solver_drv" localSheetId="2" hidden="1">1</definedName>
    <definedName name="solver_drv" localSheetId="7" hidden="1">1</definedName>
    <definedName name="solver_drv" localSheetId="6" hidden="1">1</definedName>
    <definedName name="solver_drv" localSheetId="5" hidden="1">1</definedName>
    <definedName name="solver_eng" localSheetId="2" hidden="1">1</definedName>
    <definedName name="solver_eng" localSheetId="7" hidden="1">1</definedName>
    <definedName name="solver_eng" localSheetId="6" hidden="1">1</definedName>
    <definedName name="solver_eng" localSheetId="5" hidden="1">1</definedName>
    <definedName name="solver_est" localSheetId="2" hidden="1">1</definedName>
    <definedName name="solver_est" localSheetId="7" hidden="1">1</definedName>
    <definedName name="solver_est" localSheetId="6" hidden="1">1</definedName>
    <definedName name="solver_est" localSheetId="5" hidden="1">1</definedName>
    <definedName name="solver_itr" localSheetId="2" hidden="1">2147483647</definedName>
    <definedName name="solver_itr" localSheetId="7" hidden="1">2147483647</definedName>
    <definedName name="solver_itr" localSheetId="6" hidden="1">2147483647</definedName>
    <definedName name="solver_itr" localSheetId="5" hidden="1">2147483647</definedName>
    <definedName name="solver_lhs1" localSheetId="2" hidden="1">'model_based hybrid (2)'!$R$23</definedName>
    <definedName name="solver_lhs1" localSheetId="7" hidden="1">'regression pure'!$O$46</definedName>
    <definedName name="solver_lhs1" localSheetId="6" hidden="1">'regression with bubbles 1'!$C$25:$N$27</definedName>
    <definedName name="solver_lhs1" localSheetId="5" hidden="1">'regression with bubbles 2'!$C$25:$N$27</definedName>
    <definedName name="solver_lhs2" localSheetId="6" hidden="1">'regression with bubbles 1'!$O$50</definedName>
    <definedName name="solver_lhs2" localSheetId="5" hidden="1">'regression with bubbles 2'!$O$50</definedName>
    <definedName name="solver_mip" localSheetId="2" hidden="1">2147483647</definedName>
    <definedName name="solver_mip" localSheetId="7" hidden="1">2147483647</definedName>
    <definedName name="solver_mip" localSheetId="6" hidden="1">2147483647</definedName>
    <definedName name="solver_mip" localSheetId="5" hidden="1">2147483647</definedName>
    <definedName name="solver_mni" localSheetId="2" hidden="1">30</definedName>
    <definedName name="solver_mni" localSheetId="7" hidden="1">30</definedName>
    <definedName name="solver_mni" localSheetId="6" hidden="1">30</definedName>
    <definedName name="solver_mni" localSheetId="5" hidden="1">30</definedName>
    <definedName name="solver_mrt" localSheetId="2" hidden="1">0.075</definedName>
    <definedName name="solver_mrt" localSheetId="7" hidden="1">0.075</definedName>
    <definedName name="solver_mrt" localSheetId="6" hidden="1">0.075</definedName>
    <definedName name="solver_mrt" localSheetId="5" hidden="1">0.075</definedName>
    <definedName name="solver_msl" localSheetId="2" hidden="1">2</definedName>
    <definedName name="solver_msl" localSheetId="7" hidden="1">2</definedName>
    <definedName name="solver_msl" localSheetId="6" hidden="1">2</definedName>
    <definedName name="solver_msl" localSheetId="5" hidden="1">2</definedName>
    <definedName name="solver_neg" localSheetId="2" hidden="1">1</definedName>
    <definedName name="solver_neg" localSheetId="7" hidden="1">1</definedName>
    <definedName name="solver_neg" localSheetId="6" hidden="1">1</definedName>
    <definedName name="solver_neg" localSheetId="5" hidden="1">1</definedName>
    <definedName name="solver_nod" localSheetId="2" hidden="1">2147483647</definedName>
    <definedName name="solver_nod" localSheetId="7" hidden="1">2147483647</definedName>
    <definedName name="solver_nod" localSheetId="6" hidden="1">2147483647</definedName>
    <definedName name="solver_nod" localSheetId="5" hidden="1">2147483647</definedName>
    <definedName name="solver_num" localSheetId="2" hidden="1">1</definedName>
    <definedName name="solver_num" localSheetId="7" hidden="1">1</definedName>
    <definedName name="solver_num" localSheetId="6" hidden="1">2</definedName>
    <definedName name="solver_num" localSheetId="5" hidden="1">2</definedName>
    <definedName name="solver_nwt" localSheetId="2" hidden="1">1</definedName>
    <definedName name="solver_nwt" localSheetId="7" hidden="1">1</definedName>
    <definedName name="solver_nwt" localSheetId="6" hidden="1">1</definedName>
    <definedName name="solver_nwt" localSheetId="5" hidden="1">1</definedName>
    <definedName name="solver_opt" localSheetId="2" hidden="1">'model_based hybrid (2)'!$T$1</definedName>
    <definedName name="solver_opt" localSheetId="7" hidden="1">'regression pure'!$Q$24</definedName>
    <definedName name="solver_opt" localSheetId="6" hidden="1">'regression with bubbles 1'!$Q$28</definedName>
    <definedName name="solver_opt" localSheetId="5" hidden="1">'regression with bubbles 2'!$Q$28</definedName>
    <definedName name="solver_pre" localSheetId="2" hidden="1">0.000001</definedName>
    <definedName name="solver_pre" localSheetId="7" hidden="1">0.000001</definedName>
    <definedName name="solver_pre" localSheetId="6" hidden="1">0.000001</definedName>
    <definedName name="solver_pre" localSheetId="5" hidden="1">0.000001</definedName>
    <definedName name="solver_rbv" localSheetId="2" hidden="1">1</definedName>
    <definedName name="solver_rbv" localSheetId="7" hidden="1">1</definedName>
    <definedName name="solver_rbv" localSheetId="6" hidden="1">1</definedName>
    <definedName name="solver_rbv" localSheetId="5" hidden="1">1</definedName>
    <definedName name="solver_rel1" localSheetId="2" hidden="1">2</definedName>
    <definedName name="solver_rel1" localSheetId="7" hidden="1">2</definedName>
    <definedName name="solver_rel1" localSheetId="6" hidden="1">1</definedName>
    <definedName name="solver_rel1" localSheetId="5" hidden="1">1</definedName>
    <definedName name="solver_rel2" localSheetId="6" hidden="1">2</definedName>
    <definedName name="solver_rel2" localSheetId="5" hidden="1">2</definedName>
    <definedName name="solver_rhs1" localSheetId="2" hidden="1">'model_based hybrid (2)'!$S$23</definedName>
    <definedName name="solver_rhs1" localSheetId="7" hidden="1">'regression pure'!$P$46</definedName>
    <definedName name="solver_rhs1" localSheetId="6" hidden="1">3333</definedName>
    <definedName name="solver_rhs1" localSheetId="5" hidden="1">3333</definedName>
    <definedName name="solver_rhs2" localSheetId="6" hidden="1">'regression with bubbles 1'!$P$50</definedName>
    <definedName name="solver_rhs2" localSheetId="5" hidden="1">'regression with bubbles 2'!$P$50</definedName>
    <definedName name="solver_rlx" localSheetId="2" hidden="1">2</definedName>
    <definedName name="solver_rlx" localSheetId="7" hidden="1">2</definedName>
    <definedName name="solver_rlx" localSheetId="6" hidden="1">2</definedName>
    <definedName name="solver_rlx" localSheetId="5" hidden="1">2</definedName>
    <definedName name="solver_rsd" localSheetId="2" hidden="1">0</definedName>
    <definedName name="solver_rsd" localSheetId="7" hidden="1">0</definedName>
    <definedName name="solver_rsd" localSheetId="6" hidden="1">0</definedName>
    <definedName name="solver_rsd" localSheetId="5" hidden="1">0</definedName>
    <definedName name="solver_scl" localSheetId="2" hidden="1">1</definedName>
    <definedName name="solver_scl" localSheetId="7" hidden="1">1</definedName>
    <definedName name="solver_scl" localSheetId="6" hidden="1">1</definedName>
    <definedName name="solver_scl" localSheetId="5" hidden="1">1</definedName>
    <definedName name="solver_sho" localSheetId="2" hidden="1">2</definedName>
    <definedName name="solver_sho" localSheetId="7" hidden="1">2</definedName>
    <definedName name="solver_sho" localSheetId="6" hidden="1">2</definedName>
    <definedName name="solver_sho" localSheetId="5" hidden="1">2</definedName>
    <definedName name="solver_ssz" localSheetId="2" hidden="1">100</definedName>
    <definedName name="solver_ssz" localSheetId="7" hidden="1">100</definedName>
    <definedName name="solver_ssz" localSheetId="6" hidden="1">100</definedName>
    <definedName name="solver_ssz" localSheetId="5" hidden="1">100</definedName>
    <definedName name="solver_tim" localSheetId="2" hidden="1">2147483647</definedName>
    <definedName name="solver_tim" localSheetId="7" hidden="1">2147483647</definedName>
    <definedName name="solver_tim" localSheetId="6" hidden="1">2147483647</definedName>
    <definedName name="solver_tim" localSheetId="5" hidden="1">2147483647</definedName>
    <definedName name="solver_tol" localSheetId="2" hidden="1">0.01</definedName>
    <definedName name="solver_tol" localSheetId="7" hidden="1">0.01</definedName>
    <definedName name="solver_tol" localSheetId="6" hidden="1">0.01</definedName>
    <definedName name="solver_tol" localSheetId="5" hidden="1">0.01</definedName>
    <definedName name="solver_typ" localSheetId="2" hidden="1">2</definedName>
    <definedName name="solver_typ" localSheetId="7" hidden="1">2</definedName>
    <definedName name="solver_typ" localSheetId="6" hidden="1">2</definedName>
    <definedName name="solver_typ" localSheetId="5" hidden="1">2</definedName>
    <definedName name="solver_val" localSheetId="2" hidden="1">0</definedName>
    <definedName name="solver_val" localSheetId="7" hidden="1">0</definedName>
    <definedName name="solver_val" localSheetId="6" hidden="1">0</definedName>
    <definedName name="solver_val" localSheetId="5" hidden="1">0</definedName>
    <definedName name="solver_ver" localSheetId="2" hidden="1">3</definedName>
    <definedName name="solver_ver" localSheetId="7" hidden="1">3</definedName>
    <definedName name="solver_ver" localSheetId="6" hidden="1">3</definedName>
    <definedName name="solver_ver" localSheetId="5" hidden="1">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1" l="1"/>
  <c r="G14" i="11"/>
  <c r="F14" i="11"/>
  <c r="E14" i="11"/>
  <c r="D14" i="11"/>
  <c r="G11" i="11"/>
  <c r="F11" i="11"/>
  <c r="E11" i="11" s="1"/>
  <c r="D11" i="11"/>
  <c r="C11" i="11"/>
  <c r="C12" i="11"/>
  <c r="D12" i="11"/>
  <c r="E12" i="11"/>
  <c r="G12" i="11"/>
  <c r="F12" i="11"/>
  <c r="H11" i="11"/>
  <c r="H12" i="11"/>
  <c r="AK3" i="7"/>
  <c r="AK2" i="7"/>
  <c r="AK1" i="7"/>
  <c r="AK44" i="7"/>
  <c r="AK43" i="7"/>
  <c r="AK42" i="7"/>
  <c r="AK41" i="7"/>
  <c r="AK40" i="7"/>
  <c r="AK39" i="7"/>
  <c r="AK38" i="7"/>
  <c r="AK37" i="7"/>
  <c r="AK36" i="7"/>
  <c r="AK35" i="7"/>
  <c r="AK34" i="7"/>
  <c r="AK33" i="7"/>
  <c r="AK32" i="7"/>
  <c r="AK31" i="7"/>
  <c r="AK30" i="7"/>
  <c r="AK29" i="7"/>
  <c r="AK28" i="7"/>
  <c r="AK27" i="7"/>
  <c r="AK26" i="7"/>
  <c r="AK25" i="7"/>
  <c r="AK24" i="7"/>
  <c r="AK23" i="7"/>
  <c r="AK22" i="7"/>
  <c r="AK21" i="7"/>
  <c r="AK20" i="7"/>
  <c r="AK19" i="7"/>
  <c r="AK18" i="7"/>
  <c r="AK17" i="7"/>
  <c r="AK16" i="7"/>
  <c r="AK15" i="7"/>
  <c r="AK14" i="7"/>
  <c r="AK13" i="7"/>
  <c r="AK12" i="7"/>
  <c r="AK11" i="7"/>
  <c r="AK10" i="7"/>
  <c r="AK9" i="7"/>
  <c r="AK8" i="7"/>
  <c r="AK7" i="7"/>
  <c r="AK6" i="7"/>
  <c r="AK4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4" i="7"/>
  <c r="AJ4" i="7"/>
  <c r="X4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T21" i="14"/>
  <c r="AC21" i="14" s="1"/>
  <c r="AL21" i="14" s="1"/>
  <c r="J21" i="14"/>
  <c r="A21" i="14"/>
  <c r="AL20" i="14"/>
  <c r="AC20" i="14"/>
  <c r="T20" i="14"/>
  <c r="J20" i="14"/>
  <c r="A20" i="14"/>
  <c r="T19" i="14"/>
  <c r="AC19" i="14" s="1"/>
  <c r="AL19" i="14" s="1"/>
  <c r="J19" i="14"/>
  <c r="A19" i="14"/>
  <c r="AL18" i="14"/>
  <c r="AC18" i="14"/>
  <c r="T18" i="14"/>
  <c r="J18" i="14"/>
  <c r="A18" i="14"/>
  <c r="AC17" i="14"/>
  <c r="AL17" i="14" s="1"/>
  <c r="T17" i="14"/>
  <c r="J17" i="14"/>
  <c r="A17" i="14"/>
  <c r="AC16" i="14"/>
  <c r="AL16" i="14" s="1"/>
  <c r="T16" i="14"/>
  <c r="J16" i="14"/>
  <c r="A16" i="14"/>
  <c r="AC15" i="14"/>
  <c r="AL15" i="14" s="1"/>
  <c r="T15" i="14"/>
  <c r="J15" i="14"/>
  <c r="A15" i="14"/>
  <c r="AC14" i="14"/>
  <c r="AL14" i="14" s="1"/>
  <c r="T14" i="14"/>
  <c r="J14" i="14"/>
  <c r="A14" i="14"/>
  <c r="T13" i="14"/>
  <c r="AC13" i="14" s="1"/>
  <c r="AL13" i="14" s="1"/>
  <c r="J13" i="14"/>
  <c r="A13" i="14"/>
  <c r="AC12" i="14"/>
  <c r="AL12" i="14" s="1"/>
  <c r="T12" i="14"/>
  <c r="J12" i="14"/>
  <c r="A12" i="14"/>
  <c r="T11" i="14"/>
  <c r="AC11" i="14" s="1"/>
  <c r="AL11" i="14" s="1"/>
  <c r="J11" i="14"/>
  <c r="A11" i="14"/>
  <c r="AL10" i="14"/>
  <c r="AC10" i="14"/>
  <c r="T10" i="14"/>
  <c r="J10" i="14"/>
  <c r="A10" i="14"/>
  <c r="T9" i="14"/>
  <c r="AC9" i="14" s="1"/>
  <c r="AL9" i="14" s="1"/>
  <c r="J9" i="14"/>
  <c r="A9" i="14"/>
  <c r="T8" i="14"/>
  <c r="AC8" i="14" s="1"/>
  <c r="AL8" i="14" s="1"/>
  <c r="J8" i="14"/>
  <c r="A8" i="14"/>
  <c r="AL7" i="14"/>
  <c r="T7" i="14"/>
  <c r="AC7" i="14" s="1"/>
  <c r="J7" i="14"/>
  <c r="A7" i="14"/>
  <c r="AC6" i="14"/>
  <c r="AL6" i="14" s="1"/>
  <c r="T6" i="14"/>
  <c r="J6" i="14"/>
  <c r="A6" i="14"/>
  <c r="T5" i="14"/>
  <c r="AC5" i="14" s="1"/>
  <c r="AL5" i="14" s="1"/>
  <c r="J5" i="14"/>
  <c r="A5" i="14"/>
  <c r="T4" i="14"/>
  <c r="AC4" i="14" s="1"/>
  <c r="AL4" i="14" s="1"/>
  <c r="J4" i="14"/>
  <c r="A4" i="14"/>
  <c r="AL3" i="14"/>
  <c r="T3" i="14"/>
  <c r="AC3" i="14" s="1"/>
  <c r="J3" i="14"/>
  <c r="A3" i="14"/>
  <c r="AC2" i="14"/>
  <c r="AL2" i="14" s="1"/>
  <c r="T2" i="14"/>
  <c r="J2" i="14"/>
  <c r="A2" i="14"/>
  <c r="H1" i="14"/>
  <c r="Q1" i="14" s="1"/>
  <c r="G1" i="14"/>
  <c r="Z1" i="14" s="1"/>
  <c r="AI1" i="14" s="1"/>
  <c r="AR1" i="14" s="1"/>
  <c r="F1" i="14"/>
  <c r="Y1" i="14" s="1"/>
  <c r="AH1" i="14" s="1"/>
  <c r="AQ1" i="14" s="1"/>
  <c r="E1" i="14"/>
  <c r="X1" i="14" s="1"/>
  <c r="AG1" i="14" s="1"/>
  <c r="AP1" i="14" s="1"/>
  <c r="D1" i="14"/>
  <c r="W1" i="14" s="1"/>
  <c r="AF1" i="14" s="1"/>
  <c r="AO1" i="14" s="1"/>
  <c r="C1" i="14"/>
  <c r="V1" i="14" s="1"/>
  <c r="AE1" i="14" s="1"/>
  <c r="AN1" i="14" s="1"/>
  <c r="B1" i="14"/>
  <c r="A1" i="14"/>
  <c r="L16" i="13"/>
  <c r="K15" i="13"/>
  <c r="M13" i="13"/>
  <c r="L12" i="13"/>
  <c r="K11" i="13"/>
  <c r="M9" i="13"/>
  <c r="L3" i="13"/>
  <c r="V22" i="13"/>
  <c r="J22" i="13"/>
  <c r="M22" i="13"/>
  <c r="L22" i="13"/>
  <c r="K22" i="13"/>
  <c r="A22" i="13"/>
  <c r="V21" i="13"/>
  <c r="J21" i="13"/>
  <c r="M21" i="13"/>
  <c r="L21" i="13"/>
  <c r="K21" i="13"/>
  <c r="A21" i="13"/>
  <c r="V20" i="13"/>
  <c r="J20" i="13"/>
  <c r="M20" i="13"/>
  <c r="L20" i="13"/>
  <c r="K20" i="13"/>
  <c r="A20" i="13"/>
  <c r="V19" i="13"/>
  <c r="J19" i="13"/>
  <c r="M19" i="13"/>
  <c r="L19" i="13"/>
  <c r="K19" i="13"/>
  <c r="A19" i="13"/>
  <c r="V18" i="13"/>
  <c r="J18" i="13"/>
  <c r="M18" i="13"/>
  <c r="L18" i="13"/>
  <c r="K18" i="13"/>
  <c r="A18" i="13"/>
  <c r="V17" i="13"/>
  <c r="J17" i="13"/>
  <c r="M17" i="13"/>
  <c r="L17" i="13"/>
  <c r="K17" i="13"/>
  <c r="A17" i="13"/>
  <c r="V16" i="13"/>
  <c r="J16" i="13"/>
  <c r="M16" i="13"/>
  <c r="K16" i="13"/>
  <c r="A16" i="13"/>
  <c r="V15" i="13"/>
  <c r="J15" i="13"/>
  <c r="M15" i="13"/>
  <c r="L15" i="13"/>
  <c r="A15" i="13"/>
  <c r="V14" i="13"/>
  <c r="J14" i="13"/>
  <c r="M14" i="13"/>
  <c r="L14" i="13"/>
  <c r="K14" i="13"/>
  <c r="A14" i="13"/>
  <c r="V13" i="13"/>
  <c r="J13" i="13"/>
  <c r="L13" i="13"/>
  <c r="K13" i="13"/>
  <c r="A13" i="13"/>
  <c r="V12" i="13"/>
  <c r="J12" i="13"/>
  <c r="M12" i="13"/>
  <c r="K12" i="13"/>
  <c r="A12" i="13"/>
  <c r="V11" i="13"/>
  <c r="J11" i="13"/>
  <c r="M11" i="13"/>
  <c r="L11" i="13"/>
  <c r="A11" i="13"/>
  <c r="V10" i="13"/>
  <c r="J10" i="13"/>
  <c r="M10" i="13"/>
  <c r="L10" i="13"/>
  <c r="K10" i="13"/>
  <c r="A10" i="13"/>
  <c r="V9" i="13"/>
  <c r="J9" i="13"/>
  <c r="L9" i="13"/>
  <c r="K9" i="13"/>
  <c r="A9" i="13"/>
  <c r="V8" i="13"/>
  <c r="J8" i="13"/>
  <c r="M8" i="13"/>
  <c r="L8" i="13"/>
  <c r="K8" i="13"/>
  <c r="A8" i="13"/>
  <c r="V7" i="13"/>
  <c r="J7" i="13"/>
  <c r="M7" i="13"/>
  <c r="L7" i="13"/>
  <c r="K7" i="13"/>
  <c r="A7" i="13"/>
  <c r="V6" i="13"/>
  <c r="J6" i="13"/>
  <c r="M6" i="13"/>
  <c r="L6" i="13"/>
  <c r="K6" i="13"/>
  <c r="A6" i="13"/>
  <c r="V5" i="13"/>
  <c r="J5" i="13"/>
  <c r="M5" i="13"/>
  <c r="L5" i="13"/>
  <c r="K5" i="13"/>
  <c r="A5" i="13"/>
  <c r="V4" i="13"/>
  <c r="J4" i="13"/>
  <c r="M4" i="13"/>
  <c r="L4" i="13"/>
  <c r="K4" i="13"/>
  <c r="A4" i="13"/>
  <c r="V3" i="13"/>
  <c r="J3" i="13"/>
  <c r="M3" i="13"/>
  <c r="K3" i="13"/>
  <c r="A3" i="13"/>
  <c r="H2" i="13"/>
  <c r="AC2" i="13" s="1"/>
  <c r="AK2" i="13" s="1"/>
  <c r="G2" i="13"/>
  <c r="AB2" i="13" s="1"/>
  <c r="AJ2" i="13" s="1"/>
  <c r="F2" i="13"/>
  <c r="E2" i="13"/>
  <c r="Z2" i="13" s="1"/>
  <c r="AH2" i="13" s="1"/>
  <c r="D2" i="13"/>
  <c r="Y2" i="13" s="1"/>
  <c r="AG2" i="13" s="1"/>
  <c r="C2" i="13"/>
  <c r="X2" i="13" s="1"/>
  <c r="AF2" i="13" s="1"/>
  <c r="B2" i="13"/>
  <c r="A2" i="13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AL3" i="12"/>
  <c r="AL4" i="12"/>
  <c r="AL5" i="12"/>
  <c r="AL6" i="12"/>
  <c r="AL7" i="12"/>
  <c r="AL8" i="12"/>
  <c r="AL9" i="12"/>
  <c r="AL10" i="12"/>
  <c r="AL11" i="12"/>
  <c r="AL12" i="12"/>
  <c r="AL13" i="12"/>
  <c r="AL14" i="12"/>
  <c r="AL15" i="12"/>
  <c r="AL16" i="12"/>
  <c r="AL17" i="12"/>
  <c r="AL18" i="12"/>
  <c r="AL19" i="12"/>
  <c r="AL20" i="12"/>
  <c r="AL21" i="12"/>
  <c r="AL2" i="12"/>
  <c r="AC21" i="12"/>
  <c r="AC20" i="12"/>
  <c r="AC19" i="12"/>
  <c r="AC18" i="12"/>
  <c r="AC17" i="12"/>
  <c r="AC16" i="12"/>
  <c r="AC15" i="12"/>
  <c r="AC14" i="12"/>
  <c r="AC13" i="12"/>
  <c r="AC12" i="12"/>
  <c r="AC11" i="12"/>
  <c r="AC10" i="12"/>
  <c r="AC9" i="12"/>
  <c r="AC8" i="12"/>
  <c r="AC7" i="12"/>
  <c r="AC6" i="12"/>
  <c r="AC5" i="12"/>
  <c r="AC4" i="12"/>
  <c r="AC3" i="12"/>
  <c r="AC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T4" i="12"/>
  <c r="T3" i="12"/>
  <c r="T2" i="12"/>
  <c r="J21" i="12"/>
  <c r="J20" i="12"/>
  <c r="J19" i="12"/>
  <c r="J18" i="12"/>
  <c r="J17" i="12"/>
  <c r="J16" i="12"/>
  <c r="J15" i="12"/>
  <c r="J14" i="12"/>
  <c r="J13" i="12"/>
  <c r="J12" i="12"/>
  <c r="J11" i="12"/>
  <c r="J10" i="12"/>
  <c r="J9" i="12"/>
  <c r="J8" i="12"/>
  <c r="J7" i="12"/>
  <c r="J6" i="12"/>
  <c r="J5" i="12"/>
  <c r="J4" i="12"/>
  <c r="J3" i="12"/>
  <c r="J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A5" i="12"/>
  <c r="A4" i="12"/>
  <c r="A3" i="12"/>
  <c r="A2" i="12"/>
  <c r="H1" i="12"/>
  <c r="Q1" i="12" s="1"/>
  <c r="H73" i="12" s="1"/>
  <c r="G1" i="12"/>
  <c r="Z1" i="12" s="1"/>
  <c r="AI1" i="12" s="1"/>
  <c r="AR1" i="12" s="1"/>
  <c r="F1" i="12"/>
  <c r="E1" i="12"/>
  <c r="D1" i="12"/>
  <c r="C1" i="12"/>
  <c r="V1" i="12" s="1"/>
  <c r="AE1" i="12" s="1"/>
  <c r="AN1" i="12" s="1"/>
  <c r="B1" i="12"/>
  <c r="A1" i="12"/>
  <c r="K24" i="11"/>
  <c r="K23" i="11"/>
  <c r="K22" i="11"/>
  <c r="K21" i="11"/>
  <c r="K20" i="11"/>
  <c r="K19" i="11"/>
  <c r="K18" i="11"/>
  <c r="I24" i="11"/>
  <c r="A24" i="11"/>
  <c r="I23" i="11"/>
  <c r="A23" i="11"/>
  <c r="I22" i="11"/>
  <c r="A22" i="11"/>
  <c r="I21" i="11"/>
  <c r="A21" i="11"/>
  <c r="I20" i="11"/>
  <c r="A20" i="11"/>
  <c r="I19" i="11"/>
  <c r="A19" i="11"/>
  <c r="I18" i="11"/>
  <c r="A18" i="11"/>
  <c r="I17" i="11"/>
  <c r="H17" i="11"/>
  <c r="G17" i="11"/>
  <c r="F17" i="11"/>
  <c r="E17" i="11"/>
  <c r="D17" i="11"/>
  <c r="C17" i="11"/>
  <c r="B17" i="11"/>
  <c r="A17" i="11"/>
  <c r="I16" i="11"/>
  <c r="H16" i="11"/>
  <c r="G16" i="11"/>
  <c r="F16" i="11"/>
  <c r="E16" i="11"/>
  <c r="D16" i="11"/>
  <c r="C16" i="11"/>
  <c r="B16" i="11"/>
  <c r="A16" i="11"/>
  <c r="AI89" i="5"/>
  <c r="AI88" i="5"/>
  <c r="AI87" i="5"/>
  <c r="H8" i="11"/>
  <c r="H7" i="11"/>
  <c r="H6" i="11"/>
  <c r="S73" i="10"/>
  <c r="T73" i="10"/>
  <c r="H5" i="11"/>
  <c r="H4" i="11"/>
  <c r="H3" i="11"/>
  <c r="D3" i="11"/>
  <c r="C3" i="11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I49" i="7"/>
  <c r="H49" i="7"/>
  <c r="G49" i="7"/>
  <c r="F49" i="7"/>
  <c r="A49" i="7"/>
  <c r="H24" i="7"/>
  <c r="H23" i="7"/>
  <c r="H22" i="7"/>
  <c r="G20" i="13" s="1"/>
  <c r="P20" i="13" s="1"/>
  <c r="H21" i="7"/>
  <c r="H20" i="7"/>
  <c r="H19" i="7"/>
  <c r="H18" i="7"/>
  <c r="G16" i="13" s="1"/>
  <c r="P16" i="13" s="1"/>
  <c r="H17" i="7"/>
  <c r="H16" i="7"/>
  <c r="G14" i="13" s="1"/>
  <c r="P14" i="13" s="1"/>
  <c r="H15" i="7"/>
  <c r="G12" i="12" s="1"/>
  <c r="H14" i="7"/>
  <c r="H13" i="7"/>
  <c r="G11" i="13" s="1"/>
  <c r="P11" i="13" s="1"/>
  <c r="H12" i="7"/>
  <c r="G9" i="14" s="1"/>
  <c r="H11" i="7"/>
  <c r="H10" i="7"/>
  <c r="H55" i="7" s="1"/>
  <c r="H9" i="7"/>
  <c r="H8" i="7"/>
  <c r="H7" i="7"/>
  <c r="G5" i="13" s="1"/>
  <c r="P5" i="13" s="1"/>
  <c r="H6" i="7"/>
  <c r="H51" i="7" s="1"/>
  <c r="H5" i="7"/>
  <c r="H26" i="7"/>
  <c r="I26" i="7"/>
  <c r="AA3" i="14" s="1"/>
  <c r="H27" i="7"/>
  <c r="Z4" i="12" s="1"/>
  <c r="I27" i="7"/>
  <c r="H28" i="7"/>
  <c r="I28" i="7"/>
  <c r="AC6" i="13" s="1"/>
  <c r="AK6" i="13" s="1"/>
  <c r="H29" i="7"/>
  <c r="Z6" i="14" s="1"/>
  <c r="I29" i="7"/>
  <c r="H30" i="7"/>
  <c r="I30" i="7"/>
  <c r="AA7" i="14" s="1"/>
  <c r="H31" i="7"/>
  <c r="AB9" i="13" s="1"/>
  <c r="AJ9" i="13" s="1"/>
  <c r="I31" i="7"/>
  <c r="H32" i="7"/>
  <c r="I32" i="7"/>
  <c r="AA9" i="12" s="1"/>
  <c r="H33" i="7"/>
  <c r="I33" i="7"/>
  <c r="H34" i="7"/>
  <c r="AB12" i="13" s="1"/>
  <c r="AJ12" i="13" s="1"/>
  <c r="I34" i="7"/>
  <c r="H35" i="7"/>
  <c r="I35" i="7"/>
  <c r="AA12" i="12" s="1"/>
  <c r="H36" i="7"/>
  <c r="I36" i="7"/>
  <c r="AC14" i="13" s="1"/>
  <c r="AK14" i="13" s="1"/>
  <c r="H37" i="7"/>
  <c r="I37" i="7"/>
  <c r="AC15" i="13" s="1"/>
  <c r="AK15" i="13" s="1"/>
  <c r="H38" i="7"/>
  <c r="I38" i="7"/>
  <c r="AC16" i="13" s="1"/>
  <c r="AK16" i="13" s="1"/>
  <c r="H39" i="7"/>
  <c r="Z16" i="14" s="1"/>
  <c r="I39" i="7"/>
  <c r="H40" i="7"/>
  <c r="I40" i="7"/>
  <c r="H41" i="7"/>
  <c r="Z18" i="14" s="1"/>
  <c r="I41" i="7"/>
  <c r="AC19" i="13" s="1"/>
  <c r="AK19" i="13" s="1"/>
  <c r="H42" i="7"/>
  <c r="I42" i="7"/>
  <c r="H43" i="7"/>
  <c r="I43" i="7"/>
  <c r="H44" i="7"/>
  <c r="I44" i="7"/>
  <c r="AA21" i="14" s="1"/>
  <c r="I25" i="7"/>
  <c r="AA2" i="14" s="1"/>
  <c r="H25" i="7"/>
  <c r="Z2" i="14" s="1"/>
  <c r="G44" i="7"/>
  <c r="G43" i="7"/>
  <c r="Y20" i="14" s="1"/>
  <c r="G42" i="7"/>
  <c r="AA20" i="13" s="1"/>
  <c r="AI20" i="13" s="1"/>
  <c r="G41" i="7"/>
  <c r="G86" i="7" s="1"/>
  <c r="G40" i="7"/>
  <c r="Y17" i="14" s="1"/>
  <c r="G39" i="7"/>
  <c r="G38" i="7"/>
  <c r="Y15" i="14" s="1"/>
  <c r="G37" i="7"/>
  <c r="G36" i="7"/>
  <c r="G35" i="7"/>
  <c r="G34" i="7"/>
  <c r="Y11" i="14" s="1"/>
  <c r="G33" i="7"/>
  <c r="G78" i="7" s="1"/>
  <c r="G32" i="7"/>
  <c r="G31" i="7"/>
  <c r="G30" i="7"/>
  <c r="Y7" i="12" s="1"/>
  <c r="G29" i="7"/>
  <c r="Y6" i="14" s="1"/>
  <c r="G28" i="7"/>
  <c r="G27" i="7"/>
  <c r="Y4" i="12" s="1"/>
  <c r="G26" i="7"/>
  <c r="AA4" i="13" s="1"/>
  <c r="AI4" i="13" s="1"/>
  <c r="G25" i="7"/>
  <c r="I24" i="7"/>
  <c r="G24" i="7"/>
  <c r="I23" i="7"/>
  <c r="G23" i="7"/>
  <c r="F20" i="14" s="1"/>
  <c r="I22" i="7"/>
  <c r="G22" i="7"/>
  <c r="F20" i="13" s="1"/>
  <c r="O20" i="13" s="1"/>
  <c r="I21" i="7"/>
  <c r="G21" i="7"/>
  <c r="I20" i="7"/>
  <c r="G20" i="7"/>
  <c r="I19" i="7"/>
  <c r="G19" i="7"/>
  <c r="I18" i="7"/>
  <c r="G18" i="7"/>
  <c r="F16" i="13" s="1"/>
  <c r="O16" i="13" s="1"/>
  <c r="I17" i="7"/>
  <c r="H15" i="13" s="1"/>
  <c r="Q15" i="13" s="1"/>
  <c r="G17" i="7"/>
  <c r="I16" i="7"/>
  <c r="G16" i="7"/>
  <c r="I15" i="7"/>
  <c r="H13" i="13" s="1"/>
  <c r="Q13" i="13" s="1"/>
  <c r="G15" i="7"/>
  <c r="I14" i="7"/>
  <c r="G14" i="7"/>
  <c r="F12" i="13" s="1"/>
  <c r="O12" i="13" s="1"/>
  <c r="I13" i="7"/>
  <c r="H10" i="12" s="1"/>
  <c r="G13" i="7"/>
  <c r="I12" i="7"/>
  <c r="G12" i="7"/>
  <c r="F9" i="14" s="1"/>
  <c r="I11" i="7"/>
  <c r="H9" i="13" s="1"/>
  <c r="Q9" i="13" s="1"/>
  <c r="G11" i="7"/>
  <c r="I10" i="7"/>
  <c r="G10" i="7"/>
  <c r="I9" i="7"/>
  <c r="I54" i="7" s="1"/>
  <c r="G9" i="7"/>
  <c r="I8" i="7"/>
  <c r="G8" i="7"/>
  <c r="F5" i="14" s="1"/>
  <c r="I7" i="7"/>
  <c r="I52" i="7" s="1"/>
  <c r="G7" i="7"/>
  <c r="F5" i="13" s="1"/>
  <c r="O5" i="13" s="1"/>
  <c r="I6" i="7"/>
  <c r="H3" i="14" s="1"/>
  <c r="G6" i="7"/>
  <c r="F4" i="13" s="1"/>
  <c r="O4" i="13" s="1"/>
  <c r="I5" i="7"/>
  <c r="I50" i="7" s="1"/>
  <c r="G5" i="7"/>
  <c r="N72" i="10"/>
  <c r="M72" i="10"/>
  <c r="L72" i="10"/>
  <c r="K72" i="10"/>
  <c r="J72" i="10"/>
  <c r="I72" i="10"/>
  <c r="H72" i="10"/>
  <c r="G72" i="10"/>
  <c r="F72" i="10"/>
  <c r="E72" i="10"/>
  <c r="D72" i="10"/>
  <c r="C72" i="10"/>
  <c r="N71" i="10"/>
  <c r="M71" i="10"/>
  <c r="L71" i="10"/>
  <c r="K71" i="10"/>
  <c r="J71" i="10"/>
  <c r="I71" i="10"/>
  <c r="H71" i="10"/>
  <c r="G71" i="10"/>
  <c r="F71" i="10"/>
  <c r="E71" i="10"/>
  <c r="D71" i="10"/>
  <c r="C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N69" i="10"/>
  <c r="M69" i="10"/>
  <c r="L69" i="10"/>
  <c r="K69" i="10"/>
  <c r="J69" i="10"/>
  <c r="I69" i="10"/>
  <c r="H69" i="10"/>
  <c r="G69" i="10"/>
  <c r="F69" i="10"/>
  <c r="E69" i="10"/>
  <c r="D69" i="10"/>
  <c r="C69" i="10"/>
  <c r="N68" i="10"/>
  <c r="M68" i="10"/>
  <c r="L68" i="10"/>
  <c r="K68" i="10"/>
  <c r="J68" i="10"/>
  <c r="I68" i="10"/>
  <c r="H68" i="10"/>
  <c r="G68" i="10"/>
  <c r="F68" i="10"/>
  <c r="E68" i="10"/>
  <c r="D68" i="10"/>
  <c r="C68" i="10"/>
  <c r="N67" i="10"/>
  <c r="M67" i="10"/>
  <c r="L67" i="10"/>
  <c r="K67" i="10"/>
  <c r="J67" i="10"/>
  <c r="I67" i="10"/>
  <c r="H67" i="10"/>
  <c r="G67" i="10"/>
  <c r="F67" i="10"/>
  <c r="E67" i="10"/>
  <c r="D67" i="10"/>
  <c r="C67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N65" i="10"/>
  <c r="M65" i="10"/>
  <c r="L65" i="10"/>
  <c r="K65" i="10"/>
  <c r="J65" i="10"/>
  <c r="I65" i="10"/>
  <c r="H65" i="10"/>
  <c r="G65" i="10"/>
  <c r="F65" i="10"/>
  <c r="E65" i="10"/>
  <c r="D65" i="10"/>
  <c r="C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K72" i="9"/>
  <c r="G72" i="9"/>
  <c r="O72" i="10"/>
  <c r="B72" i="10"/>
  <c r="A72" i="10"/>
  <c r="O71" i="10"/>
  <c r="B71" i="10"/>
  <c r="A71" i="10"/>
  <c r="O70" i="10"/>
  <c r="B70" i="10"/>
  <c r="A70" i="10"/>
  <c r="O69" i="10"/>
  <c r="B69" i="10"/>
  <c r="A69" i="10"/>
  <c r="O68" i="10"/>
  <c r="B68" i="10"/>
  <c r="A68" i="10"/>
  <c r="O67" i="10"/>
  <c r="B67" i="10"/>
  <c r="A67" i="10"/>
  <c r="O66" i="10"/>
  <c r="B66" i="10"/>
  <c r="A66" i="10"/>
  <c r="O65" i="10"/>
  <c r="B65" i="10"/>
  <c r="A65" i="10"/>
  <c r="O64" i="10"/>
  <c r="B64" i="10"/>
  <c r="A64" i="10"/>
  <c r="O63" i="10"/>
  <c r="B63" i="10"/>
  <c r="A63" i="10"/>
  <c r="O62" i="10"/>
  <c r="B62" i="10"/>
  <c r="A62" i="10"/>
  <c r="O61" i="10"/>
  <c r="B61" i="10"/>
  <c r="A61" i="10"/>
  <c r="O60" i="10"/>
  <c r="B60" i="10"/>
  <c r="A60" i="10"/>
  <c r="O59" i="10"/>
  <c r="B59" i="10"/>
  <c r="A59" i="10"/>
  <c r="O58" i="10"/>
  <c r="B58" i="10"/>
  <c r="A58" i="10"/>
  <c r="O57" i="10"/>
  <c r="B57" i="10"/>
  <c r="A57" i="10"/>
  <c r="O56" i="10"/>
  <c r="B56" i="10"/>
  <c r="A56" i="10"/>
  <c r="O55" i="10"/>
  <c r="O73" i="10" s="1"/>
  <c r="B55" i="10"/>
  <c r="A55" i="10"/>
  <c r="O54" i="10"/>
  <c r="B54" i="10"/>
  <c r="A54" i="10"/>
  <c r="O53" i="10"/>
  <c r="B53" i="10"/>
  <c r="A53" i="10"/>
  <c r="N52" i="10"/>
  <c r="J52" i="10"/>
  <c r="D52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L29" i="10"/>
  <c r="D29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49" i="10" s="1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48" i="10" s="1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47" i="10" s="1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46" i="10" s="1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45" i="10" s="1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44" i="10" s="1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43" i="10" s="1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42" i="10" s="1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41" i="10" s="1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40" i="10" s="1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39" i="10" s="1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38" i="10" s="1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37" i="10" s="1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36" i="10" s="1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35" i="10" s="1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34" i="10" s="1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33" i="10" s="1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32" i="10" s="1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31" i="10" s="1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3" i="10"/>
  <c r="A30" i="10" s="1"/>
  <c r="P2" i="10"/>
  <c r="O2" i="10"/>
  <c r="O52" i="10" s="1"/>
  <c r="N2" i="10"/>
  <c r="N29" i="10" s="1"/>
  <c r="M2" i="10"/>
  <c r="M52" i="10" s="1"/>
  <c r="L2" i="10"/>
  <c r="L52" i="10" s="1"/>
  <c r="K2" i="10"/>
  <c r="K52" i="10" s="1"/>
  <c r="J2" i="10"/>
  <c r="J29" i="10" s="1"/>
  <c r="I2" i="10"/>
  <c r="I52" i="10" s="1"/>
  <c r="H2" i="10"/>
  <c r="H52" i="10" s="1"/>
  <c r="G2" i="10"/>
  <c r="G52" i="10" s="1"/>
  <c r="F2" i="10"/>
  <c r="F52" i="10" s="1"/>
  <c r="E2" i="10"/>
  <c r="E52" i="10" s="1"/>
  <c r="D2" i="10"/>
  <c r="C2" i="10"/>
  <c r="C52" i="10" s="1"/>
  <c r="B2" i="10"/>
  <c r="A2" i="10"/>
  <c r="P1" i="10"/>
  <c r="O1" i="10"/>
  <c r="N1" i="10"/>
  <c r="M1" i="10"/>
  <c r="L1" i="10"/>
  <c r="K1" i="10"/>
  <c r="J1" i="10"/>
  <c r="I1" i="10"/>
  <c r="H1" i="10"/>
  <c r="G1" i="10"/>
  <c r="F1" i="10"/>
  <c r="E1" i="10"/>
  <c r="D1" i="10"/>
  <c r="C1" i="10"/>
  <c r="B1" i="10"/>
  <c r="A1" i="10"/>
  <c r="N72" i="9"/>
  <c r="M72" i="9"/>
  <c r="L72" i="9"/>
  <c r="J72" i="9"/>
  <c r="I72" i="9"/>
  <c r="H72" i="9"/>
  <c r="F72" i="9"/>
  <c r="E72" i="9"/>
  <c r="D72" i="9"/>
  <c r="C72" i="9"/>
  <c r="N71" i="9"/>
  <c r="M71" i="9"/>
  <c r="L71" i="9"/>
  <c r="J71" i="9"/>
  <c r="I71" i="9"/>
  <c r="H71" i="9"/>
  <c r="F71" i="9"/>
  <c r="E71" i="9"/>
  <c r="D71" i="9"/>
  <c r="C71" i="9"/>
  <c r="N70" i="9"/>
  <c r="M70" i="9"/>
  <c r="L70" i="9"/>
  <c r="J70" i="9"/>
  <c r="I70" i="9"/>
  <c r="H70" i="9"/>
  <c r="F70" i="9"/>
  <c r="E70" i="9"/>
  <c r="D70" i="9"/>
  <c r="C70" i="9"/>
  <c r="N69" i="9"/>
  <c r="M69" i="9"/>
  <c r="L69" i="9"/>
  <c r="J69" i="9"/>
  <c r="I69" i="9"/>
  <c r="H69" i="9"/>
  <c r="F69" i="9"/>
  <c r="E69" i="9"/>
  <c r="D69" i="9"/>
  <c r="C69" i="9"/>
  <c r="N68" i="9"/>
  <c r="M68" i="9"/>
  <c r="L68" i="9"/>
  <c r="J68" i="9"/>
  <c r="I68" i="9"/>
  <c r="H68" i="9"/>
  <c r="F68" i="9"/>
  <c r="E68" i="9"/>
  <c r="D68" i="9"/>
  <c r="C68" i="9"/>
  <c r="N67" i="9"/>
  <c r="M67" i="9"/>
  <c r="L67" i="9"/>
  <c r="J67" i="9"/>
  <c r="I67" i="9"/>
  <c r="H67" i="9"/>
  <c r="F67" i="9"/>
  <c r="E67" i="9"/>
  <c r="D67" i="9"/>
  <c r="C67" i="9"/>
  <c r="N66" i="9"/>
  <c r="M66" i="9"/>
  <c r="L66" i="9"/>
  <c r="J66" i="9"/>
  <c r="I66" i="9"/>
  <c r="H66" i="9"/>
  <c r="F66" i="9"/>
  <c r="E66" i="9"/>
  <c r="D66" i="9"/>
  <c r="C66" i="9"/>
  <c r="N65" i="9"/>
  <c r="M65" i="9"/>
  <c r="L65" i="9"/>
  <c r="J65" i="9"/>
  <c r="I65" i="9"/>
  <c r="H65" i="9"/>
  <c r="F65" i="9"/>
  <c r="E65" i="9"/>
  <c r="D65" i="9"/>
  <c r="C65" i="9"/>
  <c r="N64" i="9"/>
  <c r="M64" i="9"/>
  <c r="L64" i="9"/>
  <c r="J64" i="9"/>
  <c r="I64" i="9"/>
  <c r="H64" i="9"/>
  <c r="F64" i="9"/>
  <c r="E64" i="9"/>
  <c r="D64" i="9"/>
  <c r="C64" i="9"/>
  <c r="N63" i="9"/>
  <c r="M63" i="9"/>
  <c r="L63" i="9"/>
  <c r="J63" i="9"/>
  <c r="I63" i="9"/>
  <c r="H63" i="9"/>
  <c r="F63" i="9"/>
  <c r="E63" i="9"/>
  <c r="D63" i="9"/>
  <c r="C63" i="9"/>
  <c r="N62" i="9"/>
  <c r="M62" i="9"/>
  <c r="L62" i="9"/>
  <c r="J62" i="9"/>
  <c r="I62" i="9"/>
  <c r="H62" i="9"/>
  <c r="F62" i="9"/>
  <c r="E62" i="9"/>
  <c r="D62" i="9"/>
  <c r="C62" i="9"/>
  <c r="N61" i="9"/>
  <c r="M61" i="9"/>
  <c r="L61" i="9"/>
  <c r="J61" i="9"/>
  <c r="I61" i="9"/>
  <c r="H61" i="9"/>
  <c r="F61" i="9"/>
  <c r="E61" i="9"/>
  <c r="D61" i="9"/>
  <c r="C61" i="9"/>
  <c r="N60" i="9"/>
  <c r="M60" i="9"/>
  <c r="L60" i="9"/>
  <c r="J60" i="9"/>
  <c r="I60" i="9"/>
  <c r="H60" i="9"/>
  <c r="F60" i="9"/>
  <c r="E60" i="9"/>
  <c r="D60" i="9"/>
  <c r="C60" i="9"/>
  <c r="N59" i="9"/>
  <c r="M59" i="9"/>
  <c r="L59" i="9"/>
  <c r="J59" i="9"/>
  <c r="I59" i="9"/>
  <c r="H59" i="9"/>
  <c r="F59" i="9"/>
  <c r="E59" i="9"/>
  <c r="D59" i="9"/>
  <c r="C59" i="9"/>
  <c r="N58" i="9"/>
  <c r="M58" i="9"/>
  <c r="L58" i="9"/>
  <c r="J58" i="9"/>
  <c r="I58" i="9"/>
  <c r="H58" i="9"/>
  <c r="F58" i="9"/>
  <c r="E58" i="9"/>
  <c r="D58" i="9"/>
  <c r="C58" i="9"/>
  <c r="N57" i="9"/>
  <c r="M57" i="9"/>
  <c r="L57" i="9"/>
  <c r="J57" i="9"/>
  <c r="I57" i="9"/>
  <c r="H57" i="9"/>
  <c r="F57" i="9"/>
  <c r="E57" i="9"/>
  <c r="D57" i="9"/>
  <c r="C57" i="9"/>
  <c r="N56" i="9"/>
  <c r="M56" i="9"/>
  <c r="L56" i="9"/>
  <c r="J56" i="9"/>
  <c r="I56" i="9"/>
  <c r="H56" i="9"/>
  <c r="F56" i="9"/>
  <c r="E56" i="9"/>
  <c r="D56" i="9"/>
  <c r="C56" i="9"/>
  <c r="N55" i="9"/>
  <c r="M55" i="9"/>
  <c r="L55" i="9"/>
  <c r="J55" i="9"/>
  <c r="I55" i="9"/>
  <c r="H55" i="9"/>
  <c r="F55" i="9"/>
  <c r="E55" i="9"/>
  <c r="D55" i="9"/>
  <c r="C55" i="9"/>
  <c r="N54" i="9"/>
  <c r="M54" i="9"/>
  <c r="L54" i="9"/>
  <c r="J54" i="9"/>
  <c r="I54" i="9"/>
  <c r="H54" i="9"/>
  <c r="F54" i="9"/>
  <c r="E54" i="9"/>
  <c r="D54" i="9"/>
  <c r="C54" i="9"/>
  <c r="N53" i="9"/>
  <c r="M53" i="9"/>
  <c r="L53" i="9"/>
  <c r="J53" i="9"/>
  <c r="I53" i="9"/>
  <c r="H53" i="9"/>
  <c r="F53" i="9"/>
  <c r="E53" i="9"/>
  <c r="D53" i="9"/>
  <c r="C53" i="9"/>
  <c r="N49" i="9"/>
  <c r="M49" i="9"/>
  <c r="L49" i="9"/>
  <c r="J49" i="9"/>
  <c r="I49" i="9"/>
  <c r="H49" i="9"/>
  <c r="F49" i="9"/>
  <c r="E49" i="9"/>
  <c r="D49" i="9"/>
  <c r="C49" i="9"/>
  <c r="N48" i="9"/>
  <c r="M48" i="9"/>
  <c r="L48" i="9"/>
  <c r="J48" i="9"/>
  <c r="I48" i="9"/>
  <c r="H48" i="9"/>
  <c r="F48" i="9"/>
  <c r="E48" i="9"/>
  <c r="D48" i="9"/>
  <c r="C48" i="9"/>
  <c r="N47" i="9"/>
  <c r="M47" i="9"/>
  <c r="L47" i="9"/>
  <c r="J47" i="9"/>
  <c r="I47" i="9"/>
  <c r="H47" i="9"/>
  <c r="F47" i="9"/>
  <c r="E47" i="9"/>
  <c r="D47" i="9"/>
  <c r="C47" i="9"/>
  <c r="N46" i="9"/>
  <c r="M46" i="9"/>
  <c r="L46" i="9"/>
  <c r="J46" i="9"/>
  <c r="I46" i="9"/>
  <c r="H46" i="9"/>
  <c r="F46" i="9"/>
  <c r="E46" i="9"/>
  <c r="D46" i="9"/>
  <c r="C46" i="9"/>
  <c r="N45" i="9"/>
  <c r="M45" i="9"/>
  <c r="L45" i="9"/>
  <c r="J45" i="9"/>
  <c r="I45" i="9"/>
  <c r="H45" i="9"/>
  <c r="F45" i="9"/>
  <c r="E45" i="9"/>
  <c r="D45" i="9"/>
  <c r="C45" i="9"/>
  <c r="N44" i="9"/>
  <c r="M44" i="9"/>
  <c r="L44" i="9"/>
  <c r="J44" i="9"/>
  <c r="I44" i="9"/>
  <c r="H44" i="9"/>
  <c r="F44" i="9"/>
  <c r="E44" i="9"/>
  <c r="D44" i="9"/>
  <c r="C44" i="9"/>
  <c r="N43" i="9"/>
  <c r="M43" i="9"/>
  <c r="L43" i="9"/>
  <c r="J43" i="9"/>
  <c r="I43" i="9"/>
  <c r="H43" i="9"/>
  <c r="F43" i="9"/>
  <c r="E43" i="9"/>
  <c r="D43" i="9"/>
  <c r="C43" i="9"/>
  <c r="N42" i="9"/>
  <c r="M42" i="9"/>
  <c r="L42" i="9"/>
  <c r="J42" i="9"/>
  <c r="I42" i="9"/>
  <c r="H42" i="9"/>
  <c r="F42" i="9"/>
  <c r="E42" i="9"/>
  <c r="D42" i="9"/>
  <c r="C42" i="9"/>
  <c r="N41" i="9"/>
  <c r="M41" i="9"/>
  <c r="L41" i="9"/>
  <c r="J41" i="9"/>
  <c r="I41" i="9"/>
  <c r="H41" i="9"/>
  <c r="F41" i="9"/>
  <c r="E41" i="9"/>
  <c r="D41" i="9"/>
  <c r="C41" i="9"/>
  <c r="N40" i="9"/>
  <c r="M40" i="9"/>
  <c r="L40" i="9"/>
  <c r="J40" i="9"/>
  <c r="I40" i="9"/>
  <c r="H40" i="9"/>
  <c r="F40" i="9"/>
  <c r="E40" i="9"/>
  <c r="D40" i="9"/>
  <c r="C40" i="9"/>
  <c r="N39" i="9"/>
  <c r="M39" i="9"/>
  <c r="L39" i="9"/>
  <c r="J39" i="9"/>
  <c r="I39" i="9"/>
  <c r="H39" i="9"/>
  <c r="F39" i="9"/>
  <c r="E39" i="9"/>
  <c r="D39" i="9"/>
  <c r="C39" i="9"/>
  <c r="N38" i="9"/>
  <c r="M38" i="9"/>
  <c r="L38" i="9"/>
  <c r="J38" i="9"/>
  <c r="I38" i="9"/>
  <c r="H38" i="9"/>
  <c r="F38" i="9"/>
  <c r="E38" i="9"/>
  <c r="D38" i="9"/>
  <c r="C38" i="9"/>
  <c r="N37" i="9"/>
  <c r="M37" i="9"/>
  <c r="L37" i="9"/>
  <c r="J37" i="9"/>
  <c r="I37" i="9"/>
  <c r="H37" i="9"/>
  <c r="F37" i="9"/>
  <c r="E37" i="9"/>
  <c r="D37" i="9"/>
  <c r="C37" i="9"/>
  <c r="N36" i="9"/>
  <c r="M36" i="9"/>
  <c r="L36" i="9"/>
  <c r="J36" i="9"/>
  <c r="I36" i="9"/>
  <c r="H36" i="9"/>
  <c r="F36" i="9"/>
  <c r="E36" i="9"/>
  <c r="D36" i="9"/>
  <c r="C36" i="9"/>
  <c r="N35" i="9"/>
  <c r="M35" i="9"/>
  <c r="L35" i="9"/>
  <c r="J35" i="9"/>
  <c r="I35" i="9"/>
  <c r="H35" i="9"/>
  <c r="F35" i="9"/>
  <c r="E35" i="9"/>
  <c r="D35" i="9"/>
  <c r="C35" i="9"/>
  <c r="N34" i="9"/>
  <c r="M34" i="9"/>
  <c r="L34" i="9"/>
  <c r="J34" i="9"/>
  <c r="I34" i="9"/>
  <c r="H34" i="9"/>
  <c r="F34" i="9"/>
  <c r="E34" i="9"/>
  <c r="D34" i="9"/>
  <c r="C34" i="9"/>
  <c r="N33" i="9"/>
  <c r="M33" i="9"/>
  <c r="L33" i="9"/>
  <c r="J33" i="9"/>
  <c r="I33" i="9"/>
  <c r="H33" i="9"/>
  <c r="F33" i="9"/>
  <c r="E33" i="9"/>
  <c r="D33" i="9"/>
  <c r="C33" i="9"/>
  <c r="N32" i="9"/>
  <c r="M32" i="9"/>
  <c r="L32" i="9"/>
  <c r="J32" i="9"/>
  <c r="I32" i="9"/>
  <c r="H32" i="9"/>
  <c r="F32" i="9"/>
  <c r="E32" i="9"/>
  <c r="D32" i="9"/>
  <c r="C32" i="9"/>
  <c r="N31" i="9"/>
  <c r="M31" i="9"/>
  <c r="L31" i="9"/>
  <c r="J31" i="9"/>
  <c r="I31" i="9"/>
  <c r="H31" i="9"/>
  <c r="F31" i="9"/>
  <c r="E31" i="9"/>
  <c r="D31" i="9"/>
  <c r="C31" i="9"/>
  <c r="N30" i="9"/>
  <c r="M30" i="9"/>
  <c r="L30" i="9"/>
  <c r="J30" i="9"/>
  <c r="I30" i="9"/>
  <c r="H30" i="9"/>
  <c r="F30" i="9"/>
  <c r="E30" i="9"/>
  <c r="D30" i="9"/>
  <c r="C30" i="9"/>
  <c r="O72" i="9"/>
  <c r="B72" i="9"/>
  <c r="A72" i="9"/>
  <c r="O71" i="9"/>
  <c r="B71" i="9"/>
  <c r="A71" i="9"/>
  <c r="O70" i="9"/>
  <c r="B70" i="9"/>
  <c r="A70" i="9"/>
  <c r="O69" i="9"/>
  <c r="B69" i="9"/>
  <c r="A69" i="9"/>
  <c r="O68" i="9"/>
  <c r="B68" i="9"/>
  <c r="A68" i="9"/>
  <c r="O67" i="9"/>
  <c r="B67" i="9"/>
  <c r="A67" i="9"/>
  <c r="O66" i="9"/>
  <c r="B66" i="9"/>
  <c r="A66" i="9"/>
  <c r="O65" i="9"/>
  <c r="B65" i="9"/>
  <c r="A65" i="9"/>
  <c r="O64" i="9"/>
  <c r="B64" i="9"/>
  <c r="A64" i="9"/>
  <c r="O63" i="9"/>
  <c r="B63" i="9"/>
  <c r="A63" i="9"/>
  <c r="O62" i="9"/>
  <c r="B62" i="9"/>
  <c r="A62" i="9"/>
  <c r="O61" i="9"/>
  <c r="B61" i="9"/>
  <c r="A61" i="9"/>
  <c r="O60" i="9"/>
  <c r="B60" i="9"/>
  <c r="A60" i="9"/>
  <c r="O59" i="9"/>
  <c r="B59" i="9"/>
  <c r="A59" i="9"/>
  <c r="O58" i="9"/>
  <c r="B58" i="9"/>
  <c r="A58" i="9"/>
  <c r="O57" i="9"/>
  <c r="B57" i="9"/>
  <c r="A57" i="9"/>
  <c r="O56" i="9"/>
  <c r="B56" i="9"/>
  <c r="A56" i="9"/>
  <c r="O55" i="9"/>
  <c r="B55" i="9"/>
  <c r="A55" i="9"/>
  <c r="O54" i="9"/>
  <c r="B54" i="9"/>
  <c r="A54" i="9"/>
  <c r="O53" i="9"/>
  <c r="B53" i="9"/>
  <c r="A53" i="9"/>
  <c r="P22" i="9"/>
  <c r="O22" i="9"/>
  <c r="O49" i="9" s="1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A49" i="9" s="1"/>
  <c r="P21" i="9"/>
  <c r="O21" i="9"/>
  <c r="O48" i="9" s="1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A48" i="9" s="1"/>
  <c r="P20" i="9"/>
  <c r="O20" i="9"/>
  <c r="O47" i="9" s="1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A47" i="9" s="1"/>
  <c r="P19" i="9"/>
  <c r="O19" i="9"/>
  <c r="O46" i="9" s="1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A46" i="9" s="1"/>
  <c r="P18" i="9"/>
  <c r="O18" i="9"/>
  <c r="O45" i="9" s="1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A45" i="9" s="1"/>
  <c r="P17" i="9"/>
  <c r="O17" i="9"/>
  <c r="O44" i="9" s="1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A44" i="9" s="1"/>
  <c r="P16" i="9"/>
  <c r="O16" i="9"/>
  <c r="O43" i="9" s="1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A43" i="9" s="1"/>
  <c r="P15" i="9"/>
  <c r="O15" i="9"/>
  <c r="O42" i="9" s="1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A42" i="9" s="1"/>
  <c r="P14" i="9"/>
  <c r="O14" i="9"/>
  <c r="O41" i="9" s="1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A41" i="9" s="1"/>
  <c r="P13" i="9"/>
  <c r="O13" i="9"/>
  <c r="O40" i="9" s="1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40" i="9" s="1"/>
  <c r="P12" i="9"/>
  <c r="O12" i="9"/>
  <c r="O39" i="9" s="1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39" i="9" s="1"/>
  <c r="P11" i="9"/>
  <c r="O11" i="9"/>
  <c r="O38" i="9" s="1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A38" i="9" s="1"/>
  <c r="P10" i="9"/>
  <c r="O10" i="9"/>
  <c r="O37" i="9" s="1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A37" i="9" s="1"/>
  <c r="P9" i="9"/>
  <c r="O9" i="9"/>
  <c r="O36" i="9" s="1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A36" i="9" s="1"/>
  <c r="P8" i="9"/>
  <c r="O8" i="9"/>
  <c r="O35" i="9" s="1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A35" i="9" s="1"/>
  <c r="P7" i="9"/>
  <c r="O7" i="9"/>
  <c r="O34" i="9" s="1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A34" i="9" s="1"/>
  <c r="P6" i="9"/>
  <c r="O6" i="9"/>
  <c r="O33" i="9" s="1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A33" i="9" s="1"/>
  <c r="P5" i="9"/>
  <c r="O5" i="9"/>
  <c r="O32" i="9" s="1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A32" i="9" s="1"/>
  <c r="P4" i="9"/>
  <c r="O4" i="9"/>
  <c r="O31" i="9" s="1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A31" i="9" s="1"/>
  <c r="P3" i="9"/>
  <c r="O3" i="9"/>
  <c r="O30" i="9" s="1"/>
  <c r="N3" i="9"/>
  <c r="M3" i="9"/>
  <c r="L3" i="9"/>
  <c r="K3" i="9"/>
  <c r="J3" i="9"/>
  <c r="I3" i="9"/>
  <c r="H3" i="9"/>
  <c r="G3" i="9"/>
  <c r="F3" i="9"/>
  <c r="E3" i="9"/>
  <c r="D3" i="9"/>
  <c r="C3" i="9"/>
  <c r="B3" i="9"/>
  <c r="A3" i="9"/>
  <c r="A30" i="9" s="1"/>
  <c r="P2" i="9"/>
  <c r="O2" i="9"/>
  <c r="N2" i="9"/>
  <c r="N52" i="9" s="1"/>
  <c r="M2" i="9"/>
  <c r="M52" i="9" s="1"/>
  <c r="L2" i="9"/>
  <c r="L52" i="9" s="1"/>
  <c r="K2" i="9"/>
  <c r="J2" i="9"/>
  <c r="J52" i="9" s="1"/>
  <c r="I2" i="9"/>
  <c r="I52" i="9" s="1"/>
  <c r="H2" i="9"/>
  <c r="H52" i="9" s="1"/>
  <c r="G2" i="9"/>
  <c r="F2" i="9"/>
  <c r="F52" i="9" s="1"/>
  <c r="E2" i="9"/>
  <c r="E52" i="9" s="1"/>
  <c r="D2" i="9"/>
  <c r="D52" i="9" s="1"/>
  <c r="C2" i="9"/>
  <c r="B2" i="9"/>
  <c r="A2" i="9"/>
  <c r="P1" i="9"/>
  <c r="O1" i="9"/>
  <c r="N1" i="9"/>
  <c r="M1" i="9"/>
  <c r="L1" i="9"/>
  <c r="K1" i="9"/>
  <c r="J1" i="9"/>
  <c r="I1" i="9"/>
  <c r="H1" i="9"/>
  <c r="G1" i="9"/>
  <c r="F1" i="9"/>
  <c r="E1" i="9"/>
  <c r="D1" i="9"/>
  <c r="C1" i="9"/>
  <c r="B1" i="9"/>
  <c r="A1" i="9"/>
  <c r="F44" i="7"/>
  <c r="F43" i="7"/>
  <c r="F42" i="7"/>
  <c r="F41" i="7"/>
  <c r="F40" i="7"/>
  <c r="F39" i="7"/>
  <c r="F38" i="7"/>
  <c r="F37" i="7"/>
  <c r="X14" i="14" s="1"/>
  <c r="F36" i="7"/>
  <c r="X13" i="14" s="1"/>
  <c r="F35" i="7"/>
  <c r="F34" i="7"/>
  <c r="Z12" i="13" s="1"/>
  <c r="AH12" i="13" s="1"/>
  <c r="F33" i="7"/>
  <c r="X10" i="14" s="1"/>
  <c r="F32" i="7"/>
  <c r="X9" i="14" s="1"/>
  <c r="F31" i="7"/>
  <c r="F30" i="7"/>
  <c r="F29" i="7"/>
  <c r="X6" i="14" s="1"/>
  <c r="F28" i="7"/>
  <c r="F27" i="7"/>
  <c r="Z5" i="13" s="1"/>
  <c r="AH5" i="13" s="1"/>
  <c r="F26" i="7"/>
  <c r="Z4" i="13" s="1"/>
  <c r="AH4" i="13" s="1"/>
  <c r="F25" i="7"/>
  <c r="Z3" i="13" s="1"/>
  <c r="AH3" i="13" s="1"/>
  <c r="F24" i="7"/>
  <c r="F23" i="7"/>
  <c r="F22" i="7"/>
  <c r="F21" i="7"/>
  <c r="F66" i="7" s="1"/>
  <c r="F20" i="7"/>
  <c r="F19" i="7"/>
  <c r="F18" i="7"/>
  <c r="E15" i="14" s="1"/>
  <c r="F17" i="7"/>
  <c r="F62" i="7" s="1"/>
  <c r="F16" i="7"/>
  <c r="F15" i="7"/>
  <c r="F14" i="7"/>
  <c r="E11" i="14" s="1"/>
  <c r="F13" i="7"/>
  <c r="E11" i="13" s="1"/>
  <c r="N11" i="13" s="1"/>
  <c r="F12" i="7"/>
  <c r="F11" i="7"/>
  <c r="F10" i="7"/>
  <c r="E7" i="14" s="1"/>
  <c r="F9" i="7"/>
  <c r="E7" i="13" s="1"/>
  <c r="N7" i="13" s="1"/>
  <c r="F8" i="7"/>
  <c r="F53" i="7" s="1"/>
  <c r="F7" i="7"/>
  <c r="F6" i="7"/>
  <c r="F5" i="7"/>
  <c r="F50" i="7" s="1"/>
  <c r="AI89" i="2"/>
  <c r="AI88" i="2"/>
  <c r="AI87" i="2"/>
  <c r="R46" i="8"/>
  <c r="R69" i="8"/>
  <c r="AG89" i="5"/>
  <c r="AE89" i="5"/>
  <c r="AF88" i="5"/>
  <c r="AE88" i="5"/>
  <c r="AH87" i="5"/>
  <c r="AE87" i="5"/>
  <c r="AG89" i="2"/>
  <c r="AE89" i="2"/>
  <c r="AF88" i="2"/>
  <c r="AE88" i="2"/>
  <c r="AH87" i="2"/>
  <c r="AE87" i="2"/>
  <c r="P70" i="8"/>
  <c r="P69" i="8"/>
  <c r="O6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49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N68" i="8"/>
  <c r="M68" i="8"/>
  <c r="L68" i="8"/>
  <c r="K68" i="8"/>
  <c r="J68" i="8"/>
  <c r="I68" i="8"/>
  <c r="H68" i="8"/>
  <c r="G68" i="8"/>
  <c r="F68" i="8"/>
  <c r="E68" i="8"/>
  <c r="D68" i="8"/>
  <c r="C68" i="8"/>
  <c r="N67" i="8"/>
  <c r="M67" i="8"/>
  <c r="L67" i="8"/>
  <c r="K67" i="8"/>
  <c r="J67" i="8"/>
  <c r="I67" i="8"/>
  <c r="H67" i="8"/>
  <c r="G67" i="8"/>
  <c r="F67" i="8"/>
  <c r="E67" i="8"/>
  <c r="D67" i="8"/>
  <c r="C67" i="8"/>
  <c r="N66" i="8"/>
  <c r="M66" i="8"/>
  <c r="L66" i="8"/>
  <c r="K66" i="8"/>
  <c r="J66" i="8"/>
  <c r="I66" i="8"/>
  <c r="H66" i="8"/>
  <c r="G66" i="8"/>
  <c r="F66" i="8"/>
  <c r="E66" i="8"/>
  <c r="D66" i="8"/>
  <c r="C66" i="8"/>
  <c r="N65" i="8"/>
  <c r="M65" i="8"/>
  <c r="L65" i="8"/>
  <c r="K65" i="8"/>
  <c r="J65" i="8"/>
  <c r="I65" i="8"/>
  <c r="H65" i="8"/>
  <c r="G65" i="8"/>
  <c r="F65" i="8"/>
  <c r="E65" i="8"/>
  <c r="D65" i="8"/>
  <c r="C65" i="8"/>
  <c r="N64" i="8"/>
  <c r="M64" i="8"/>
  <c r="L64" i="8"/>
  <c r="K64" i="8"/>
  <c r="J64" i="8"/>
  <c r="I64" i="8"/>
  <c r="H64" i="8"/>
  <c r="G64" i="8"/>
  <c r="F64" i="8"/>
  <c r="E64" i="8"/>
  <c r="D64" i="8"/>
  <c r="C64" i="8"/>
  <c r="N63" i="8"/>
  <c r="M63" i="8"/>
  <c r="L63" i="8"/>
  <c r="K63" i="8"/>
  <c r="J63" i="8"/>
  <c r="I63" i="8"/>
  <c r="H63" i="8"/>
  <c r="G63" i="8"/>
  <c r="F63" i="8"/>
  <c r="E63" i="8"/>
  <c r="D63" i="8"/>
  <c r="C63" i="8"/>
  <c r="N62" i="8"/>
  <c r="M62" i="8"/>
  <c r="L62" i="8"/>
  <c r="K62" i="8"/>
  <c r="J62" i="8"/>
  <c r="I62" i="8"/>
  <c r="H62" i="8"/>
  <c r="G62" i="8"/>
  <c r="F62" i="8"/>
  <c r="E62" i="8"/>
  <c r="D62" i="8"/>
  <c r="C62" i="8"/>
  <c r="N61" i="8"/>
  <c r="M61" i="8"/>
  <c r="L61" i="8"/>
  <c r="K61" i="8"/>
  <c r="J61" i="8"/>
  <c r="I61" i="8"/>
  <c r="H61" i="8"/>
  <c r="G61" i="8"/>
  <c r="F61" i="8"/>
  <c r="E61" i="8"/>
  <c r="D61" i="8"/>
  <c r="C61" i="8"/>
  <c r="N60" i="8"/>
  <c r="M60" i="8"/>
  <c r="L60" i="8"/>
  <c r="K60" i="8"/>
  <c r="J60" i="8"/>
  <c r="I60" i="8"/>
  <c r="H60" i="8"/>
  <c r="G60" i="8"/>
  <c r="F60" i="8"/>
  <c r="E60" i="8"/>
  <c r="D60" i="8"/>
  <c r="C60" i="8"/>
  <c r="N59" i="8"/>
  <c r="M59" i="8"/>
  <c r="L59" i="8"/>
  <c r="K59" i="8"/>
  <c r="J59" i="8"/>
  <c r="I59" i="8"/>
  <c r="H59" i="8"/>
  <c r="G59" i="8"/>
  <c r="F59" i="8"/>
  <c r="E59" i="8"/>
  <c r="D59" i="8"/>
  <c r="C59" i="8"/>
  <c r="N58" i="8"/>
  <c r="M58" i="8"/>
  <c r="L58" i="8"/>
  <c r="K58" i="8"/>
  <c r="J58" i="8"/>
  <c r="I58" i="8"/>
  <c r="H58" i="8"/>
  <c r="G58" i="8"/>
  <c r="F58" i="8"/>
  <c r="E58" i="8"/>
  <c r="D58" i="8"/>
  <c r="C58" i="8"/>
  <c r="N57" i="8"/>
  <c r="M57" i="8"/>
  <c r="L57" i="8"/>
  <c r="K57" i="8"/>
  <c r="J57" i="8"/>
  <c r="I57" i="8"/>
  <c r="H57" i="8"/>
  <c r="G57" i="8"/>
  <c r="F57" i="8"/>
  <c r="E57" i="8"/>
  <c r="D57" i="8"/>
  <c r="C57" i="8"/>
  <c r="N56" i="8"/>
  <c r="M56" i="8"/>
  <c r="L56" i="8"/>
  <c r="K56" i="8"/>
  <c r="J56" i="8"/>
  <c r="I56" i="8"/>
  <c r="H56" i="8"/>
  <c r="G56" i="8"/>
  <c r="F56" i="8"/>
  <c r="E56" i="8"/>
  <c r="D56" i="8"/>
  <c r="C56" i="8"/>
  <c r="N55" i="8"/>
  <c r="M55" i="8"/>
  <c r="L55" i="8"/>
  <c r="K55" i="8"/>
  <c r="J55" i="8"/>
  <c r="I55" i="8"/>
  <c r="H55" i="8"/>
  <c r="G55" i="8"/>
  <c r="F55" i="8"/>
  <c r="E55" i="8"/>
  <c r="D55" i="8"/>
  <c r="C55" i="8"/>
  <c r="N54" i="8"/>
  <c r="M54" i="8"/>
  <c r="L54" i="8"/>
  <c r="K54" i="8"/>
  <c r="J54" i="8"/>
  <c r="I54" i="8"/>
  <c r="H54" i="8"/>
  <c r="G54" i="8"/>
  <c r="F54" i="8"/>
  <c r="E54" i="8"/>
  <c r="D54" i="8"/>
  <c r="C54" i="8"/>
  <c r="N53" i="8"/>
  <c r="M53" i="8"/>
  <c r="L53" i="8"/>
  <c r="K53" i="8"/>
  <c r="J53" i="8"/>
  <c r="I53" i="8"/>
  <c r="H53" i="8"/>
  <c r="G53" i="8"/>
  <c r="F53" i="8"/>
  <c r="E53" i="8"/>
  <c r="D53" i="8"/>
  <c r="C53" i="8"/>
  <c r="N52" i="8"/>
  <c r="M52" i="8"/>
  <c r="L52" i="8"/>
  <c r="K52" i="8"/>
  <c r="J52" i="8"/>
  <c r="I52" i="8"/>
  <c r="H52" i="8"/>
  <c r="G52" i="8"/>
  <c r="F52" i="8"/>
  <c r="E52" i="8"/>
  <c r="D52" i="8"/>
  <c r="C52" i="8"/>
  <c r="N51" i="8"/>
  <c r="M51" i="8"/>
  <c r="L51" i="8"/>
  <c r="K51" i="8"/>
  <c r="J51" i="8"/>
  <c r="I51" i="8"/>
  <c r="H51" i="8"/>
  <c r="G51" i="8"/>
  <c r="F51" i="8"/>
  <c r="E51" i="8"/>
  <c r="D51" i="8"/>
  <c r="C51" i="8"/>
  <c r="N50" i="8"/>
  <c r="M50" i="8"/>
  <c r="L50" i="8"/>
  <c r="K50" i="8"/>
  <c r="J50" i="8"/>
  <c r="I50" i="8"/>
  <c r="H50" i="8"/>
  <c r="G50" i="8"/>
  <c r="F50" i="8"/>
  <c r="E50" i="8"/>
  <c r="D50" i="8"/>
  <c r="C50" i="8"/>
  <c r="N49" i="8"/>
  <c r="M49" i="8"/>
  <c r="L49" i="8"/>
  <c r="K49" i="8"/>
  <c r="J49" i="8"/>
  <c r="I49" i="8"/>
  <c r="H49" i="8"/>
  <c r="G49" i="8"/>
  <c r="F49" i="8"/>
  <c r="E49" i="8"/>
  <c r="D49" i="8"/>
  <c r="C49" i="8"/>
  <c r="O68" i="8"/>
  <c r="B68" i="8"/>
  <c r="A68" i="8"/>
  <c r="O67" i="8"/>
  <c r="B67" i="8"/>
  <c r="A67" i="8"/>
  <c r="O66" i="8"/>
  <c r="B66" i="8"/>
  <c r="A66" i="8"/>
  <c r="O65" i="8"/>
  <c r="B65" i="8"/>
  <c r="A65" i="8"/>
  <c r="O64" i="8"/>
  <c r="B64" i="8"/>
  <c r="A64" i="8"/>
  <c r="O63" i="8"/>
  <c r="B63" i="8"/>
  <c r="A63" i="8"/>
  <c r="O62" i="8"/>
  <c r="B62" i="8"/>
  <c r="A62" i="8"/>
  <c r="O61" i="8"/>
  <c r="B61" i="8"/>
  <c r="A61" i="8"/>
  <c r="O60" i="8"/>
  <c r="B60" i="8"/>
  <c r="A60" i="8"/>
  <c r="O59" i="8"/>
  <c r="B59" i="8"/>
  <c r="A59" i="8"/>
  <c r="O58" i="8"/>
  <c r="B58" i="8"/>
  <c r="A58" i="8"/>
  <c r="O57" i="8"/>
  <c r="B57" i="8"/>
  <c r="A57" i="8"/>
  <c r="O56" i="8"/>
  <c r="B56" i="8"/>
  <c r="A56" i="8"/>
  <c r="O55" i="8"/>
  <c r="B55" i="8"/>
  <c r="A55" i="8"/>
  <c r="O54" i="8"/>
  <c r="B54" i="8"/>
  <c r="A54" i="8"/>
  <c r="O53" i="8"/>
  <c r="B53" i="8"/>
  <c r="A53" i="8"/>
  <c r="O52" i="8"/>
  <c r="B52" i="8"/>
  <c r="A52" i="8"/>
  <c r="O51" i="8"/>
  <c r="B51" i="8"/>
  <c r="A51" i="8"/>
  <c r="O50" i="8"/>
  <c r="B50" i="8"/>
  <c r="A50" i="8"/>
  <c r="O49" i="8"/>
  <c r="B49" i="8"/>
  <c r="A49" i="8"/>
  <c r="O29" i="8"/>
  <c r="O33" i="8"/>
  <c r="O37" i="8"/>
  <c r="O41" i="8"/>
  <c r="O45" i="8"/>
  <c r="O25" i="8"/>
  <c r="K25" i="8"/>
  <c r="G25" i="8"/>
  <c r="C25" i="8"/>
  <c r="K45" i="8"/>
  <c r="G45" i="8"/>
  <c r="C45" i="8"/>
  <c r="L44" i="8"/>
  <c r="K44" i="8"/>
  <c r="H44" i="8"/>
  <c r="G44" i="8"/>
  <c r="D44" i="8"/>
  <c r="C44" i="8"/>
  <c r="L43" i="8"/>
  <c r="H43" i="8"/>
  <c r="D43" i="8"/>
  <c r="G42" i="8"/>
  <c r="C42" i="8"/>
  <c r="K41" i="8"/>
  <c r="G41" i="8"/>
  <c r="C41" i="8"/>
  <c r="L40" i="8"/>
  <c r="K40" i="8"/>
  <c r="H40" i="8"/>
  <c r="G40" i="8"/>
  <c r="D40" i="8"/>
  <c r="C40" i="8"/>
  <c r="L39" i="8"/>
  <c r="H39" i="8"/>
  <c r="D39" i="8"/>
  <c r="K38" i="8"/>
  <c r="K37" i="8"/>
  <c r="G37" i="8"/>
  <c r="C37" i="8"/>
  <c r="L36" i="8"/>
  <c r="K36" i="8"/>
  <c r="H36" i="8"/>
  <c r="G36" i="8"/>
  <c r="D36" i="8"/>
  <c r="C36" i="8"/>
  <c r="L35" i="8"/>
  <c r="H35" i="8"/>
  <c r="D35" i="8"/>
  <c r="K34" i="8"/>
  <c r="C34" i="8"/>
  <c r="L33" i="8"/>
  <c r="K33" i="8"/>
  <c r="G33" i="8"/>
  <c r="D33" i="8"/>
  <c r="C33" i="8"/>
  <c r="L32" i="8"/>
  <c r="K32" i="8"/>
  <c r="H32" i="8"/>
  <c r="G32" i="8"/>
  <c r="D32" i="8"/>
  <c r="C32" i="8"/>
  <c r="L31" i="8"/>
  <c r="H31" i="8"/>
  <c r="D31" i="8"/>
  <c r="K30" i="8"/>
  <c r="C30" i="8"/>
  <c r="L29" i="8"/>
  <c r="K29" i="8"/>
  <c r="G29" i="8"/>
  <c r="D29" i="8"/>
  <c r="C29" i="8"/>
  <c r="L28" i="8"/>
  <c r="K28" i="8"/>
  <c r="H28" i="8"/>
  <c r="G28" i="8"/>
  <c r="D28" i="8"/>
  <c r="C28" i="8"/>
  <c r="L27" i="8"/>
  <c r="H27" i="8"/>
  <c r="D27" i="8"/>
  <c r="K26" i="8"/>
  <c r="C26" i="8"/>
  <c r="A43" i="8"/>
  <c r="A42" i="8"/>
  <c r="A39" i="8"/>
  <c r="A38" i="8"/>
  <c r="A35" i="8"/>
  <c r="A34" i="8"/>
  <c r="A31" i="8"/>
  <c r="A30" i="8"/>
  <c r="A27" i="8"/>
  <c r="A26" i="8"/>
  <c r="P22" i="8"/>
  <c r="O22" i="8"/>
  <c r="N22" i="8"/>
  <c r="N45" i="8" s="1"/>
  <c r="P21" i="8"/>
  <c r="O21" i="8"/>
  <c r="O44" i="8" s="1"/>
  <c r="N21" i="8"/>
  <c r="N44" i="8" s="1"/>
  <c r="P20" i="8"/>
  <c r="O20" i="8"/>
  <c r="O43" i="8" s="1"/>
  <c r="N20" i="8"/>
  <c r="N43" i="8" s="1"/>
  <c r="P19" i="8"/>
  <c r="O19" i="8"/>
  <c r="O42" i="8" s="1"/>
  <c r="N19" i="8"/>
  <c r="N42" i="8" s="1"/>
  <c r="P18" i="8"/>
  <c r="O18" i="8"/>
  <c r="N18" i="8"/>
  <c r="N41" i="8" s="1"/>
  <c r="P17" i="8"/>
  <c r="O17" i="8"/>
  <c r="O40" i="8" s="1"/>
  <c r="N17" i="8"/>
  <c r="N40" i="8" s="1"/>
  <c r="P16" i="8"/>
  <c r="O16" i="8"/>
  <c r="O39" i="8" s="1"/>
  <c r="N16" i="8"/>
  <c r="N39" i="8" s="1"/>
  <c r="P15" i="8"/>
  <c r="O15" i="8"/>
  <c r="O38" i="8" s="1"/>
  <c r="N15" i="8"/>
  <c r="N38" i="8" s="1"/>
  <c r="P14" i="8"/>
  <c r="O14" i="8"/>
  <c r="N14" i="8"/>
  <c r="N37" i="8" s="1"/>
  <c r="P13" i="8"/>
  <c r="O13" i="8"/>
  <c r="O36" i="8" s="1"/>
  <c r="N13" i="8"/>
  <c r="N36" i="8" s="1"/>
  <c r="P12" i="8"/>
  <c r="O12" i="8"/>
  <c r="O35" i="8" s="1"/>
  <c r="N12" i="8"/>
  <c r="N35" i="8" s="1"/>
  <c r="P11" i="8"/>
  <c r="O11" i="8"/>
  <c r="O34" i="8" s="1"/>
  <c r="N11" i="8"/>
  <c r="N34" i="8" s="1"/>
  <c r="P10" i="8"/>
  <c r="O10" i="8"/>
  <c r="N10" i="8"/>
  <c r="N33" i="8" s="1"/>
  <c r="P9" i="8"/>
  <c r="O9" i="8"/>
  <c r="O32" i="8" s="1"/>
  <c r="N9" i="8"/>
  <c r="N32" i="8" s="1"/>
  <c r="P8" i="8"/>
  <c r="O8" i="8"/>
  <c r="O31" i="8" s="1"/>
  <c r="N8" i="8"/>
  <c r="N31" i="8" s="1"/>
  <c r="P7" i="8"/>
  <c r="O7" i="8"/>
  <c r="O30" i="8" s="1"/>
  <c r="N7" i="8"/>
  <c r="N30" i="8" s="1"/>
  <c r="P6" i="8"/>
  <c r="O6" i="8"/>
  <c r="N6" i="8"/>
  <c r="N29" i="8" s="1"/>
  <c r="P5" i="8"/>
  <c r="O5" i="8"/>
  <c r="O28" i="8" s="1"/>
  <c r="N5" i="8"/>
  <c r="N28" i="8" s="1"/>
  <c r="P4" i="8"/>
  <c r="O4" i="8"/>
  <c r="O27" i="8" s="1"/>
  <c r="N4" i="8"/>
  <c r="N27" i="8" s="1"/>
  <c r="P3" i="8"/>
  <c r="O3" i="8"/>
  <c r="O26" i="8" s="1"/>
  <c r="O46" i="8" s="1"/>
  <c r="N3" i="8"/>
  <c r="N26" i="8" s="1"/>
  <c r="P2" i="8"/>
  <c r="O2" i="8"/>
  <c r="N2" i="8"/>
  <c r="N25" i="8" s="1"/>
  <c r="P1" i="8"/>
  <c r="O1" i="8"/>
  <c r="N1" i="8"/>
  <c r="M22" i="8"/>
  <c r="M45" i="8" s="1"/>
  <c r="L22" i="8"/>
  <c r="L45" i="8" s="1"/>
  <c r="K22" i="8"/>
  <c r="J22" i="8"/>
  <c r="J45" i="8" s="1"/>
  <c r="I22" i="8"/>
  <c r="I45" i="8" s="1"/>
  <c r="H22" i="8"/>
  <c r="H45" i="8" s="1"/>
  <c r="G22" i="8"/>
  <c r="F22" i="8"/>
  <c r="F45" i="8" s="1"/>
  <c r="E22" i="8"/>
  <c r="E45" i="8" s="1"/>
  <c r="D22" i="8"/>
  <c r="D45" i="8" s="1"/>
  <c r="C22" i="8"/>
  <c r="B22" i="8"/>
  <c r="A22" i="8"/>
  <c r="A45" i="8" s="1"/>
  <c r="M21" i="8"/>
  <c r="M44" i="8" s="1"/>
  <c r="L21" i="8"/>
  <c r="K21" i="8"/>
  <c r="J21" i="8"/>
  <c r="J44" i="8" s="1"/>
  <c r="I21" i="8"/>
  <c r="I44" i="8" s="1"/>
  <c r="H21" i="8"/>
  <c r="G21" i="8"/>
  <c r="F21" i="8"/>
  <c r="F44" i="8" s="1"/>
  <c r="E21" i="8"/>
  <c r="E44" i="8" s="1"/>
  <c r="D21" i="8"/>
  <c r="C21" i="8"/>
  <c r="B21" i="8"/>
  <c r="A21" i="8"/>
  <c r="A44" i="8" s="1"/>
  <c r="M20" i="8"/>
  <c r="M43" i="8" s="1"/>
  <c r="L20" i="8"/>
  <c r="K20" i="8"/>
  <c r="K43" i="8" s="1"/>
  <c r="J20" i="8"/>
  <c r="J43" i="8" s="1"/>
  <c r="I20" i="8"/>
  <c r="I43" i="8" s="1"/>
  <c r="H20" i="8"/>
  <c r="G20" i="8"/>
  <c r="G43" i="8" s="1"/>
  <c r="F20" i="8"/>
  <c r="F43" i="8" s="1"/>
  <c r="E20" i="8"/>
  <c r="E43" i="8" s="1"/>
  <c r="D20" i="8"/>
  <c r="C20" i="8"/>
  <c r="C43" i="8" s="1"/>
  <c r="B20" i="8"/>
  <c r="A20" i="8"/>
  <c r="M19" i="8"/>
  <c r="M42" i="8" s="1"/>
  <c r="L19" i="8"/>
  <c r="L42" i="8" s="1"/>
  <c r="K19" i="8"/>
  <c r="K42" i="8" s="1"/>
  <c r="J19" i="8"/>
  <c r="J42" i="8" s="1"/>
  <c r="I19" i="8"/>
  <c r="I42" i="8" s="1"/>
  <c r="H19" i="8"/>
  <c r="H42" i="8" s="1"/>
  <c r="G19" i="8"/>
  <c r="F19" i="8"/>
  <c r="F42" i="8" s="1"/>
  <c r="E19" i="8"/>
  <c r="E42" i="8" s="1"/>
  <c r="D19" i="8"/>
  <c r="D42" i="8" s="1"/>
  <c r="C19" i="8"/>
  <c r="B19" i="8"/>
  <c r="A19" i="8"/>
  <c r="M18" i="8"/>
  <c r="M41" i="8" s="1"/>
  <c r="L18" i="8"/>
  <c r="L41" i="8" s="1"/>
  <c r="K18" i="8"/>
  <c r="J18" i="8"/>
  <c r="J41" i="8" s="1"/>
  <c r="I18" i="8"/>
  <c r="I41" i="8" s="1"/>
  <c r="H18" i="8"/>
  <c r="H41" i="8" s="1"/>
  <c r="G18" i="8"/>
  <c r="F18" i="8"/>
  <c r="F41" i="8" s="1"/>
  <c r="E18" i="8"/>
  <c r="E41" i="8" s="1"/>
  <c r="D18" i="8"/>
  <c r="D41" i="8" s="1"/>
  <c r="C18" i="8"/>
  <c r="B18" i="8"/>
  <c r="A18" i="8"/>
  <c r="A41" i="8" s="1"/>
  <c r="M17" i="8"/>
  <c r="M40" i="8" s="1"/>
  <c r="L17" i="8"/>
  <c r="K17" i="8"/>
  <c r="J17" i="8"/>
  <c r="J40" i="8" s="1"/>
  <c r="I17" i="8"/>
  <c r="I40" i="8" s="1"/>
  <c r="H17" i="8"/>
  <c r="G17" i="8"/>
  <c r="F17" i="8"/>
  <c r="F40" i="8" s="1"/>
  <c r="E17" i="8"/>
  <c r="E40" i="8" s="1"/>
  <c r="D17" i="8"/>
  <c r="C17" i="8"/>
  <c r="B17" i="8"/>
  <c r="A17" i="8"/>
  <c r="A40" i="8" s="1"/>
  <c r="M16" i="8"/>
  <c r="M39" i="8" s="1"/>
  <c r="L16" i="8"/>
  <c r="K16" i="8"/>
  <c r="K39" i="8" s="1"/>
  <c r="J16" i="8"/>
  <c r="J39" i="8" s="1"/>
  <c r="I16" i="8"/>
  <c r="I39" i="8" s="1"/>
  <c r="H16" i="8"/>
  <c r="G16" i="8"/>
  <c r="G39" i="8" s="1"/>
  <c r="F16" i="8"/>
  <c r="F39" i="8" s="1"/>
  <c r="E16" i="8"/>
  <c r="E39" i="8" s="1"/>
  <c r="D16" i="8"/>
  <c r="C16" i="8"/>
  <c r="C39" i="8" s="1"/>
  <c r="B16" i="8"/>
  <c r="A16" i="8"/>
  <c r="M15" i="8"/>
  <c r="M38" i="8" s="1"/>
  <c r="L15" i="8"/>
  <c r="L38" i="8" s="1"/>
  <c r="K15" i="8"/>
  <c r="J15" i="8"/>
  <c r="J38" i="8" s="1"/>
  <c r="I15" i="8"/>
  <c r="I38" i="8" s="1"/>
  <c r="H15" i="8"/>
  <c r="H38" i="8" s="1"/>
  <c r="G15" i="8"/>
  <c r="G38" i="8" s="1"/>
  <c r="F15" i="8"/>
  <c r="F38" i="8" s="1"/>
  <c r="E15" i="8"/>
  <c r="E38" i="8" s="1"/>
  <c r="D15" i="8"/>
  <c r="D38" i="8" s="1"/>
  <c r="C15" i="8"/>
  <c r="C38" i="8" s="1"/>
  <c r="B15" i="8"/>
  <c r="A15" i="8"/>
  <c r="M14" i="8"/>
  <c r="M37" i="8" s="1"/>
  <c r="L14" i="8"/>
  <c r="L37" i="8" s="1"/>
  <c r="K14" i="8"/>
  <c r="J14" i="8"/>
  <c r="J37" i="8" s="1"/>
  <c r="I14" i="8"/>
  <c r="I37" i="8" s="1"/>
  <c r="H14" i="8"/>
  <c r="H37" i="8" s="1"/>
  <c r="G14" i="8"/>
  <c r="F14" i="8"/>
  <c r="F37" i="8" s="1"/>
  <c r="E14" i="8"/>
  <c r="E37" i="8" s="1"/>
  <c r="D14" i="8"/>
  <c r="D37" i="8" s="1"/>
  <c r="C14" i="8"/>
  <c r="B14" i="8"/>
  <c r="A14" i="8"/>
  <c r="A37" i="8" s="1"/>
  <c r="M13" i="8"/>
  <c r="M36" i="8" s="1"/>
  <c r="L13" i="8"/>
  <c r="K13" i="8"/>
  <c r="J13" i="8"/>
  <c r="J36" i="8" s="1"/>
  <c r="I13" i="8"/>
  <c r="I36" i="8" s="1"/>
  <c r="H13" i="8"/>
  <c r="G13" i="8"/>
  <c r="F13" i="8"/>
  <c r="F36" i="8" s="1"/>
  <c r="E13" i="8"/>
  <c r="E36" i="8" s="1"/>
  <c r="D13" i="8"/>
  <c r="C13" i="8"/>
  <c r="B13" i="8"/>
  <c r="A13" i="8"/>
  <c r="A36" i="8" s="1"/>
  <c r="M12" i="8"/>
  <c r="M35" i="8" s="1"/>
  <c r="L12" i="8"/>
  <c r="K12" i="8"/>
  <c r="K35" i="8" s="1"/>
  <c r="J12" i="8"/>
  <c r="J35" i="8" s="1"/>
  <c r="I12" i="8"/>
  <c r="I35" i="8" s="1"/>
  <c r="H12" i="8"/>
  <c r="G12" i="8"/>
  <c r="G35" i="8" s="1"/>
  <c r="F12" i="8"/>
  <c r="F35" i="8" s="1"/>
  <c r="E12" i="8"/>
  <c r="E35" i="8" s="1"/>
  <c r="D12" i="8"/>
  <c r="C12" i="8"/>
  <c r="C35" i="8" s="1"/>
  <c r="B12" i="8"/>
  <c r="A12" i="8"/>
  <c r="M11" i="8"/>
  <c r="M34" i="8" s="1"/>
  <c r="L11" i="8"/>
  <c r="L34" i="8" s="1"/>
  <c r="K11" i="8"/>
  <c r="J11" i="8"/>
  <c r="J34" i="8" s="1"/>
  <c r="I11" i="8"/>
  <c r="I34" i="8" s="1"/>
  <c r="H11" i="8"/>
  <c r="H34" i="8" s="1"/>
  <c r="G11" i="8"/>
  <c r="G34" i="8" s="1"/>
  <c r="F11" i="8"/>
  <c r="F34" i="8" s="1"/>
  <c r="E11" i="8"/>
  <c r="E34" i="8" s="1"/>
  <c r="D11" i="8"/>
  <c r="D34" i="8" s="1"/>
  <c r="C11" i="8"/>
  <c r="B11" i="8"/>
  <c r="A11" i="8"/>
  <c r="M10" i="8"/>
  <c r="M33" i="8" s="1"/>
  <c r="L10" i="8"/>
  <c r="K10" i="8"/>
  <c r="J10" i="8"/>
  <c r="J33" i="8" s="1"/>
  <c r="I10" i="8"/>
  <c r="I33" i="8" s="1"/>
  <c r="H10" i="8"/>
  <c r="H33" i="8" s="1"/>
  <c r="G10" i="8"/>
  <c r="F10" i="8"/>
  <c r="F33" i="8" s="1"/>
  <c r="E10" i="8"/>
  <c r="E33" i="8" s="1"/>
  <c r="D10" i="8"/>
  <c r="C10" i="8"/>
  <c r="B10" i="8"/>
  <c r="A10" i="8"/>
  <c r="A33" i="8" s="1"/>
  <c r="M9" i="8"/>
  <c r="M32" i="8" s="1"/>
  <c r="L9" i="8"/>
  <c r="K9" i="8"/>
  <c r="J9" i="8"/>
  <c r="J32" i="8" s="1"/>
  <c r="I9" i="8"/>
  <c r="I32" i="8" s="1"/>
  <c r="H9" i="8"/>
  <c r="G9" i="8"/>
  <c r="F9" i="8"/>
  <c r="F32" i="8" s="1"/>
  <c r="E9" i="8"/>
  <c r="E32" i="8" s="1"/>
  <c r="D9" i="8"/>
  <c r="C9" i="8"/>
  <c r="B9" i="8"/>
  <c r="A9" i="8"/>
  <c r="A32" i="8" s="1"/>
  <c r="M8" i="8"/>
  <c r="M31" i="8" s="1"/>
  <c r="L8" i="8"/>
  <c r="K8" i="8"/>
  <c r="K31" i="8" s="1"/>
  <c r="J8" i="8"/>
  <c r="J31" i="8" s="1"/>
  <c r="I8" i="8"/>
  <c r="I31" i="8" s="1"/>
  <c r="H8" i="8"/>
  <c r="G8" i="8"/>
  <c r="G31" i="8" s="1"/>
  <c r="F8" i="8"/>
  <c r="F31" i="8" s="1"/>
  <c r="E8" i="8"/>
  <c r="E31" i="8" s="1"/>
  <c r="D8" i="8"/>
  <c r="C8" i="8"/>
  <c r="C31" i="8" s="1"/>
  <c r="B8" i="8"/>
  <c r="A8" i="8"/>
  <c r="M7" i="8"/>
  <c r="M30" i="8" s="1"/>
  <c r="L7" i="8"/>
  <c r="L30" i="8" s="1"/>
  <c r="K7" i="8"/>
  <c r="J7" i="8"/>
  <c r="J30" i="8" s="1"/>
  <c r="I7" i="8"/>
  <c r="I30" i="8" s="1"/>
  <c r="H7" i="8"/>
  <c r="H30" i="8" s="1"/>
  <c r="G7" i="8"/>
  <c r="G30" i="8" s="1"/>
  <c r="F7" i="8"/>
  <c r="F30" i="8" s="1"/>
  <c r="E7" i="8"/>
  <c r="E30" i="8" s="1"/>
  <c r="D7" i="8"/>
  <c r="D30" i="8" s="1"/>
  <c r="C7" i="8"/>
  <c r="B7" i="8"/>
  <c r="A7" i="8"/>
  <c r="M6" i="8"/>
  <c r="M29" i="8" s="1"/>
  <c r="L6" i="8"/>
  <c r="K6" i="8"/>
  <c r="J6" i="8"/>
  <c r="J29" i="8" s="1"/>
  <c r="I6" i="8"/>
  <c r="I29" i="8" s="1"/>
  <c r="H6" i="8"/>
  <c r="H29" i="8" s="1"/>
  <c r="G6" i="8"/>
  <c r="F6" i="8"/>
  <c r="F29" i="8" s="1"/>
  <c r="E6" i="8"/>
  <c r="E29" i="8" s="1"/>
  <c r="D6" i="8"/>
  <c r="C6" i="8"/>
  <c r="B6" i="8"/>
  <c r="A6" i="8"/>
  <c r="A29" i="8" s="1"/>
  <c r="M5" i="8"/>
  <c r="M28" i="8" s="1"/>
  <c r="L5" i="8"/>
  <c r="K5" i="8"/>
  <c r="J5" i="8"/>
  <c r="J28" i="8" s="1"/>
  <c r="I5" i="8"/>
  <c r="I28" i="8" s="1"/>
  <c r="H5" i="8"/>
  <c r="G5" i="8"/>
  <c r="F5" i="8"/>
  <c r="F28" i="8" s="1"/>
  <c r="E5" i="8"/>
  <c r="E28" i="8" s="1"/>
  <c r="D5" i="8"/>
  <c r="C5" i="8"/>
  <c r="B5" i="8"/>
  <c r="A5" i="8"/>
  <c r="A28" i="8" s="1"/>
  <c r="M4" i="8"/>
  <c r="M27" i="8" s="1"/>
  <c r="L4" i="8"/>
  <c r="K4" i="8"/>
  <c r="K27" i="8" s="1"/>
  <c r="J4" i="8"/>
  <c r="J27" i="8" s="1"/>
  <c r="I4" i="8"/>
  <c r="I27" i="8" s="1"/>
  <c r="H4" i="8"/>
  <c r="G4" i="8"/>
  <c r="G27" i="8" s="1"/>
  <c r="F4" i="8"/>
  <c r="F27" i="8" s="1"/>
  <c r="E4" i="8"/>
  <c r="E27" i="8" s="1"/>
  <c r="D4" i="8"/>
  <c r="C4" i="8"/>
  <c r="C27" i="8" s="1"/>
  <c r="B4" i="8"/>
  <c r="A4" i="8"/>
  <c r="M3" i="8"/>
  <c r="M26" i="8" s="1"/>
  <c r="L3" i="8"/>
  <c r="L26" i="8" s="1"/>
  <c r="K3" i="8"/>
  <c r="J3" i="8"/>
  <c r="J26" i="8" s="1"/>
  <c r="I3" i="8"/>
  <c r="I26" i="8" s="1"/>
  <c r="H3" i="8"/>
  <c r="H26" i="8" s="1"/>
  <c r="G3" i="8"/>
  <c r="G26" i="8" s="1"/>
  <c r="F3" i="8"/>
  <c r="F26" i="8" s="1"/>
  <c r="E3" i="8"/>
  <c r="E26" i="8" s="1"/>
  <c r="D3" i="8"/>
  <c r="D26" i="8" s="1"/>
  <c r="C3" i="8"/>
  <c r="B3" i="8"/>
  <c r="A3" i="8"/>
  <c r="M2" i="8"/>
  <c r="M25" i="8" s="1"/>
  <c r="L2" i="8"/>
  <c r="L25" i="8" s="1"/>
  <c r="K2" i="8"/>
  <c r="J2" i="8"/>
  <c r="J25" i="8" s="1"/>
  <c r="I2" i="8"/>
  <c r="I25" i="8" s="1"/>
  <c r="H2" i="8"/>
  <c r="H25" i="8" s="1"/>
  <c r="G2" i="8"/>
  <c r="F2" i="8"/>
  <c r="F25" i="8" s="1"/>
  <c r="E2" i="8"/>
  <c r="E25" i="8" s="1"/>
  <c r="D2" i="8"/>
  <c r="D25" i="8" s="1"/>
  <c r="C2" i="8"/>
  <c r="B2" i="8"/>
  <c r="A2" i="8"/>
  <c r="M1" i="8"/>
  <c r="L1" i="8"/>
  <c r="K1" i="8"/>
  <c r="J1" i="8"/>
  <c r="I1" i="8"/>
  <c r="H1" i="8"/>
  <c r="G1" i="8"/>
  <c r="F1" i="8"/>
  <c r="E1" i="8"/>
  <c r="D1" i="8"/>
  <c r="C1" i="8"/>
  <c r="B1" i="8"/>
  <c r="A1" i="8"/>
  <c r="D25" i="7"/>
  <c r="V2" i="12" s="1"/>
  <c r="D26" i="7"/>
  <c r="V3" i="12" s="1"/>
  <c r="D27" i="7"/>
  <c r="V4" i="12" s="1"/>
  <c r="D28" i="7"/>
  <c r="V5" i="12" s="1"/>
  <c r="D29" i="7"/>
  <c r="V6" i="12" s="1"/>
  <c r="D30" i="7"/>
  <c r="V7" i="12" s="1"/>
  <c r="D31" i="7"/>
  <c r="V8" i="12" s="1"/>
  <c r="D32" i="7"/>
  <c r="V9" i="12" s="1"/>
  <c r="D33" i="7"/>
  <c r="V10" i="12" s="1"/>
  <c r="D34" i="7"/>
  <c r="V11" i="12" s="1"/>
  <c r="D35" i="7"/>
  <c r="V12" i="12" s="1"/>
  <c r="D36" i="7"/>
  <c r="V13" i="12" s="1"/>
  <c r="D37" i="7"/>
  <c r="V14" i="12" s="1"/>
  <c r="D38" i="7"/>
  <c r="V15" i="12" s="1"/>
  <c r="D39" i="7"/>
  <c r="V16" i="12" s="1"/>
  <c r="D40" i="7"/>
  <c r="V17" i="12" s="1"/>
  <c r="D41" i="7"/>
  <c r="V18" i="12" s="1"/>
  <c r="D42" i="7"/>
  <c r="V19" i="12" s="1"/>
  <c r="D43" i="7"/>
  <c r="V20" i="12" s="1"/>
  <c r="D44" i="7"/>
  <c r="V21" i="12" s="1"/>
  <c r="C25" i="7"/>
  <c r="U2" i="12" s="1"/>
  <c r="C26" i="7"/>
  <c r="U3" i="12" s="1"/>
  <c r="C27" i="7"/>
  <c r="U4" i="12" s="1"/>
  <c r="C28" i="7"/>
  <c r="U5" i="12" s="1"/>
  <c r="C29" i="7"/>
  <c r="U6" i="12" s="1"/>
  <c r="C30" i="7"/>
  <c r="U7" i="12" s="1"/>
  <c r="C31" i="7"/>
  <c r="U8" i="12" s="1"/>
  <c r="C32" i="7"/>
  <c r="U9" i="12" s="1"/>
  <c r="C33" i="7"/>
  <c r="U10" i="12" s="1"/>
  <c r="C34" i="7"/>
  <c r="U11" i="12" s="1"/>
  <c r="C35" i="7"/>
  <c r="U12" i="12" s="1"/>
  <c r="C36" i="7"/>
  <c r="U13" i="12" s="1"/>
  <c r="C37" i="7"/>
  <c r="U14" i="12" s="1"/>
  <c r="C38" i="7"/>
  <c r="U15" i="12" s="1"/>
  <c r="C39" i="7"/>
  <c r="U16" i="12" s="1"/>
  <c r="C40" i="7"/>
  <c r="U17" i="12" s="1"/>
  <c r="C41" i="7"/>
  <c r="U18" i="12" s="1"/>
  <c r="C42" i="7"/>
  <c r="U19" i="12" s="1"/>
  <c r="C43" i="7"/>
  <c r="U20" i="12" s="1"/>
  <c r="C44" i="7"/>
  <c r="U21" i="12" s="1"/>
  <c r="B25" i="7"/>
  <c r="AD3" i="13" s="1"/>
  <c r="B26" i="7"/>
  <c r="B27" i="7"/>
  <c r="AB4" i="14" s="1"/>
  <c r="AK4" i="14" s="1"/>
  <c r="AT4" i="14" s="1"/>
  <c r="B28" i="7"/>
  <c r="B29" i="7"/>
  <c r="B30" i="7"/>
  <c r="B31" i="7"/>
  <c r="B76" i="7" s="1"/>
  <c r="B32" i="7"/>
  <c r="AB9" i="14" s="1"/>
  <c r="AK9" i="14" s="1"/>
  <c r="AT9" i="14" s="1"/>
  <c r="B33" i="7"/>
  <c r="AB10" i="14" s="1"/>
  <c r="AK10" i="14" s="1"/>
  <c r="AT10" i="14" s="1"/>
  <c r="B34" i="7"/>
  <c r="AB11" i="14" s="1"/>
  <c r="AK11" i="14" s="1"/>
  <c r="AT11" i="14" s="1"/>
  <c r="B35" i="7"/>
  <c r="AB12" i="14" s="1"/>
  <c r="AK12" i="14" s="1"/>
  <c r="AT12" i="14" s="1"/>
  <c r="B36" i="7"/>
  <c r="B37" i="7"/>
  <c r="B38" i="7"/>
  <c r="AD16" i="13" s="1"/>
  <c r="B39" i="7"/>
  <c r="B40" i="7"/>
  <c r="B41" i="7"/>
  <c r="B42" i="7"/>
  <c r="B43" i="7"/>
  <c r="AD21" i="13" s="1"/>
  <c r="B44" i="7"/>
  <c r="C6" i="7"/>
  <c r="D6" i="7"/>
  <c r="C7" i="7"/>
  <c r="B4" i="12" s="1"/>
  <c r="D7" i="7"/>
  <c r="C8" i="7"/>
  <c r="D8" i="7"/>
  <c r="C5" i="12" s="1"/>
  <c r="C9" i="7"/>
  <c r="B6" i="12" s="1"/>
  <c r="D9" i="7"/>
  <c r="C10" i="7"/>
  <c r="D10" i="7"/>
  <c r="C7" i="12" s="1"/>
  <c r="C11" i="7"/>
  <c r="B8" i="12" s="1"/>
  <c r="D11" i="7"/>
  <c r="C12" i="7"/>
  <c r="D12" i="7"/>
  <c r="C13" i="7"/>
  <c r="D13" i="7"/>
  <c r="C14" i="7"/>
  <c r="D14" i="7"/>
  <c r="C15" i="7"/>
  <c r="D15" i="7"/>
  <c r="C16" i="7"/>
  <c r="D16" i="7"/>
  <c r="C17" i="7"/>
  <c r="D17" i="7"/>
  <c r="C18" i="7"/>
  <c r="D18" i="7"/>
  <c r="C15" i="12" s="1"/>
  <c r="C19" i="7"/>
  <c r="D19" i="7"/>
  <c r="C20" i="7"/>
  <c r="D20" i="7"/>
  <c r="C21" i="7"/>
  <c r="B18" i="12" s="1"/>
  <c r="D21" i="7"/>
  <c r="C22" i="7"/>
  <c r="D22" i="7"/>
  <c r="C23" i="7"/>
  <c r="D23" i="7"/>
  <c r="C20" i="12" s="1"/>
  <c r="C24" i="7"/>
  <c r="B21" i="14" s="1"/>
  <c r="D24" i="7"/>
  <c r="C21" i="12" s="1"/>
  <c r="D5" i="7"/>
  <c r="C2" i="12" s="1"/>
  <c r="C5" i="7"/>
  <c r="B24" i="7"/>
  <c r="I21" i="14" s="1"/>
  <c r="R21" i="14" s="1"/>
  <c r="B23" i="7"/>
  <c r="B22" i="7"/>
  <c r="B67" i="7" s="1"/>
  <c r="B21" i="7"/>
  <c r="B20" i="7"/>
  <c r="B19" i="7"/>
  <c r="B64" i="7" s="1"/>
  <c r="B18" i="7"/>
  <c r="B17" i="7"/>
  <c r="B16" i="7"/>
  <c r="B15" i="7"/>
  <c r="B14" i="7"/>
  <c r="I12" i="13" s="1"/>
  <c r="R12" i="13" s="1"/>
  <c r="B13" i="7"/>
  <c r="B12" i="7"/>
  <c r="B11" i="7"/>
  <c r="B10" i="7"/>
  <c r="I8" i="13" s="1"/>
  <c r="R8" i="13" s="1"/>
  <c r="B9" i="7"/>
  <c r="B8" i="7"/>
  <c r="B7" i="7"/>
  <c r="B52" i="7" s="1"/>
  <c r="B6" i="7"/>
  <c r="B51" i="7" s="1"/>
  <c r="B5" i="7"/>
  <c r="B4" i="7"/>
  <c r="AF22" i="5"/>
  <c r="AF21" i="5"/>
  <c r="AF20" i="5"/>
  <c r="AF19" i="5"/>
  <c r="AF62" i="5" s="1"/>
  <c r="AF18" i="5"/>
  <c r="AF17" i="5"/>
  <c r="AF16" i="5"/>
  <c r="AF15" i="5"/>
  <c r="AF58" i="5" s="1"/>
  <c r="AF14" i="5"/>
  <c r="AF13" i="5"/>
  <c r="AF12" i="5"/>
  <c r="AF11" i="5"/>
  <c r="AF54" i="5" s="1"/>
  <c r="AF10" i="5"/>
  <c r="AF9" i="5"/>
  <c r="AF52" i="5" s="1"/>
  <c r="AF8" i="5"/>
  <c r="AF51" i="5" s="1"/>
  <c r="AF7" i="5"/>
  <c r="AF50" i="5" s="1"/>
  <c r="AF6" i="5"/>
  <c r="AF5" i="5"/>
  <c r="AF4" i="5"/>
  <c r="AF3" i="5"/>
  <c r="AR42" i="5"/>
  <c r="AQ42" i="5"/>
  <c r="AP42" i="5"/>
  <c r="AO42" i="5"/>
  <c r="AN42" i="5"/>
  <c r="AM42" i="5"/>
  <c r="AL42" i="5"/>
  <c r="AK42" i="5"/>
  <c r="AJ42" i="5"/>
  <c r="AI42" i="5"/>
  <c r="AH42" i="5"/>
  <c r="AG42" i="5"/>
  <c r="AR41" i="5"/>
  <c r="AQ41" i="5"/>
  <c r="AP41" i="5"/>
  <c r="AO41" i="5"/>
  <c r="AN41" i="5"/>
  <c r="AM41" i="5"/>
  <c r="AL41" i="5"/>
  <c r="AK41" i="5"/>
  <c r="AJ41" i="5"/>
  <c r="AI41" i="5"/>
  <c r="AH41" i="5"/>
  <c r="AG41" i="5"/>
  <c r="AR40" i="5"/>
  <c r="AQ40" i="5"/>
  <c r="AP40" i="5"/>
  <c r="AO40" i="5"/>
  <c r="AN40" i="5"/>
  <c r="AM40" i="5"/>
  <c r="AL40" i="5"/>
  <c r="AK40" i="5"/>
  <c r="AJ40" i="5"/>
  <c r="AI40" i="5"/>
  <c r="AH40" i="5"/>
  <c r="AG40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R38" i="5"/>
  <c r="AQ38" i="5"/>
  <c r="AP38" i="5"/>
  <c r="AO38" i="5"/>
  <c r="AN38" i="5"/>
  <c r="AM38" i="5"/>
  <c r="AL38" i="5"/>
  <c r="AK38" i="5"/>
  <c r="AJ38" i="5"/>
  <c r="AI38" i="5"/>
  <c r="AH38" i="5"/>
  <c r="AG38" i="5"/>
  <c r="AR37" i="5"/>
  <c r="AQ37" i="5"/>
  <c r="AP37" i="5"/>
  <c r="AO37" i="5"/>
  <c r="AN37" i="5"/>
  <c r="AM37" i="5"/>
  <c r="AL37" i="5"/>
  <c r="AK37" i="5"/>
  <c r="AJ37" i="5"/>
  <c r="AI37" i="5"/>
  <c r="AH37" i="5"/>
  <c r="AG37" i="5"/>
  <c r="AR36" i="5"/>
  <c r="AQ36" i="5"/>
  <c r="AP36" i="5"/>
  <c r="AO36" i="5"/>
  <c r="AN36" i="5"/>
  <c r="AM36" i="5"/>
  <c r="AL36" i="5"/>
  <c r="AK36" i="5"/>
  <c r="AJ36" i="5"/>
  <c r="AI36" i="5"/>
  <c r="AH36" i="5"/>
  <c r="AG36" i="5"/>
  <c r="AR35" i="5"/>
  <c r="AQ35" i="5"/>
  <c r="AP35" i="5"/>
  <c r="AO35" i="5"/>
  <c r="AN35" i="5"/>
  <c r="AM35" i="5"/>
  <c r="AL35" i="5"/>
  <c r="AK35" i="5"/>
  <c r="AJ35" i="5"/>
  <c r="AI35" i="5"/>
  <c r="AH35" i="5"/>
  <c r="AG35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R33" i="5"/>
  <c r="AQ33" i="5"/>
  <c r="AP33" i="5"/>
  <c r="AO33" i="5"/>
  <c r="AN33" i="5"/>
  <c r="AM33" i="5"/>
  <c r="AL33" i="5"/>
  <c r="AK33" i="5"/>
  <c r="AJ33" i="5"/>
  <c r="AI33" i="5"/>
  <c r="AH33" i="5"/>
  <c r="AG33" i="5"/>
  <c r="AR32" i="5"/>
  <c r="AQ32" i="5"/>
  <c r="AP32" i="5"/>
  <c r="AO32" i="5"/>
  <c r="AN32" i="5"/>
  <c r="AM32" i="5"/>
  <c r="AL32" i="5"/>
  <c r="AK32" i="5"/>
  <c r="AJ32" i="5"/>
  <c r="AI32" i="5"/>
  <c r="AH32" i="5"/>
  <c r="AG32" i="5"/>
  <c r="AR31" i="5"/>
  <c r="AQ31" i="5"/>
  <c r="AP31" i="5"/>
  <c r="AO31" i="5"/>
  <c r="AN31" i="5"/>
  <c r="AM31" i="5"/>
  <c r="AL31" i="5"/>
  <c r="AK31" i="5"/>
  <c r="AJ31" i="5"/>
  <c r="AI31" i="5"/>
  <c r="AH31" i="5"/>
  <c r="AG31" i="5"/>
  <c r="AR30" i="5"/>
  <c r="AQ30" i="5"/>
  <c r="AP30" i="5"/>
  <c r="AO30" i="5"/>
  <c r="AN30" i="5"/>
  <c r="AM30" i="5"/>
  <c r="AL30" i="5"/>
  <c r="AK30" i="5"/>
  <c r="AJ30" i="5"/>
  <c r="AI30" i="5"/>
  <c r="AH30" i="5"/>
  <c r="AG30" i="5"/>
  <c r="AR29" i="5"/>
  <c r="AQ29" i="5"/>
  <c r="AP29" i="5"/>
  <c r="AO29" i="5"/>
  <c r="AN29" i="5"/>
  <c r="AM29" i="5"/>
  <c r="AL29" i="5"/>
  <c r="AK29" i="5"/>
  <c r="AJ29" i="5"/>
  <c r="AI29" i="5"/>
  <c r="AH29" i="5"/>
  <c r="AG29" i="5"/>
  <c r="AR28" i="5"/>
  <c r="AQ28" i="5"/>
  <c r="AP28" i="5"/>
  <c r="AO28" i="5"/>
  <c r="AN28" i="5"/>
  <c r="AM28" i="5"/>
  <c r="AL28" i="5"/>
  <c r="AK28" i="5"/>
  <c r="AJ28" i="5"/>
  <c r="AI28" i="5"/>
  <c r="AH28" i="5"/>
  <c r="AG28" i="5"/>
  <c r="AR27" i="5"/>
  <c r="AQ27" i="5"/>
  <c r="AP27" i="5"/>
  <c r="AO27" i="5"/>
  <c r="AN27" i="5"/>
  <c r="AM27" i="5"/>
  <c r="AL27" i="5"/>
  <c r="AK27" i="5"/>
  <c r="AJ27" i="5"/>
  <c r="AI27" i="5"/>
  <c r="AH27" i="5"/>
  <c r="AG27" i="5"/>
  <c r="AR26" i="5"/>
  <c r="AQ26" i="5"/>
  <c r="AP26" i="5"/>
  <c r="AO26" i="5"/>
  <c r="AN26" i="5"/>
  <c r="AM26" i="5"/>
  <c r="AL26" i="5"/>
  <c r="AK26" i="5"/>
  <c r="AJ26" i="5"/>
  <c r="AI26" i="5"/>
  <c r="AH26" i="5"/>
  <c r="AG26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R23" i="5"/>
  <c r="AQ23" i="5"/>
  <c r="AP23" i="5"/>
  <c r="AO23" i="5"/>
  <c r="AN23" i="5"/>
  <c r="AM23" i="5"/>
  <c r="AL23" i="5"/>
  <c r="AK23" i="5"/>
  <c r="AJ23" i="5"/>
  <c r="AI23" i="5"/>
  <c r="AH23" i="5"/>
  <c r="AG23" i="5"/>
  <c r="AD42" i="5"/>
  <c r="AC42" i="5"/>
  <c r="AB42" i="5"/>
  <c r="AA42" i="5"/>
  <c r="Z42" i="5"/>
  <c r="Y42" i="5"/>
  <c r="X42" i="5"/>
  <c r="W42" i="5"/>
  <c r="V42" i="5"/>
  <c r="U42" i="5"/>
  <c r="T42" i="5"/>
  <c r="S42" i="5"/>
  <c r="AD41" i="5"/>
  <c r="AC41" i="5"/>
  <c r="AB41" i="5"/>
  <c r="AA41" i="5"/>
  <c r="Z41" i="5"/>
  <c r="Y41" i="5"/>
  <c r="X41" i="5"/>
  <c r="W41" i="5"/>
  <c r="V41" i="5"/>
  <c r="U41" i="5"/>
  <c r="T41" i="5"/>
  <c r="S41" i="5"/>
  <c r="AD40" i="5"/>
  <c r="AC40" i="5"/>
  <c r="AB40" i="5"/>
  <c r="AA40" i="5"/>
  <c r="Z40" i="5"/>
  <c r="Y40" i="5"/>
  <c r="X40" i="5"/>
  <c r="W40" i="5"/>
  <c r="V40" i="5"/>
  <c r="U40" i="5"/>
  <c r="T40" i="5"/>
  <c r="S40" i="5"/>
  <c r="AD39" i="5"/>
  <c r="AC39" i="5"/>
  <c r="AB39" i="5"/>
  <c r="AA39" i="5"/>
  <c r="Z39" i="5"/>
  <c r="Y39" i="5"/>
  <c r="X39" i="5"/>
  <c r="W39" i="5"/>
  <c r="V39" i="5"/>
  <c r="U39" i="5"/>
  <c r="T39" i="5"/>
  <c r="S39" i="5"/>
  <c r="AD38" i="5"/>
  <c r="AC38" i="5"/>
  <c r="AB38" i="5"/>
  <c r="AA38" i="5"/>
  <c r="Z38" i="5"/>
  <c r="Y38" i="5"/>
  <c r="X38" i="5"/>
  <c r="W38" i="5"/>
  <c r="V38" i="5"/>
  <c r="U38" i="5"/>
  <c r="T38" i="5"/>
  <c r="S38" i="5"/>
  <c r="AD37" i="5"/>
  <c r="AC37" i="5"/>
  <c r="AB37" i="5"/>
  <c r="AA37" i="5"/>
  <c r="Z37" i="5"/>
  <c r="Y37" i="5"/>
  <c r="X37" i="5"/>
  <c r="W37" i="5"/>
  <c r="V37" i="5"/>
  <c r="U37" i="5"/>
  <c r="T37" i="5"/>
  <c r="S37" i="5"/>
  <c r="AD36" i="5"/>
  <c r="AC36" i="5"/>
  <c r="AB36" i="5"/>
  <c r="AA36" i="5"/>
  <c r="Z36" i="5"/>
  <c r="Y36" i="5"/>
  <c r="X36" i="5"/>
  <c r="W36" i="5"/>
  <c r="V36" i="5"/>
  <c r="U36" i="5"/>
  <c r="T36" i="5"/>
  <c r="S36" i="5"/>
  <c r="AD35" i="5"/>
  <c r="AC35" i="5"/>
  <c r="AB35" i="5"/>
  <c r="AA35" i="5"/>
  <c r="Z35" i="5"/>
  <c r="Y35" i="5"/>
  <c r="X35" i="5"/>
  <c r="W35" i="5"/>
  <c r="V35" i="5"/>
  <c r="U35" i="5"/>
  <c r="T35" i="5"/>
  <c r="S35" i="5"/>
  <c r="AD34" i="5"/>
  <c r="AC34" i="5"/>
  <c r="AB34" i="5"/>
  <c r="AA34" i="5"/>
  <c r="Z34" i="5"/>
  <c r="Y34" i="5"/>
  <c r="X34" i="5"/>
  <c r="W34" i="5"/>
  <c r="V34" i="5"/>
  <c r="U34" i="5"/>
  <c r="T34" i="5"/>
  <c r="S34" i="5"/>
  <c r="AD33" i="5"/>
  <c r="AC33" i="5"/>
  <c r="AB33" i="5"/>
  <c r="AA33" i="5"/>
  <c r="Z33" i="5"/>
  <c r="Y33" i="5"/>
  <c r="X33" i="5"/>
  <c r="W33" i="5"/>
  <c r="V33" i="5"/>
  <c r="U33" i="5"/>
  <c r="T33" i="5"/>
  <c r="S33" i="5"/>
  <c r="AD32" i="5"/>
  <c r="AC32" i="5"/>
  <c r="AB32" i="5"/>
  <c r="AA32" i="5"/>
  <c r="Z32" i="5"/>
  <c r="Y32" i="5"/>
  <c r="X32" i="5"/>
  <c r="W32" i="5"/>
  <c r="V32" i="5"/>
  <c r="U32" i="5"/>
  <c r="T32" i="5"/>
  <c r="S32" i="5"/>
  <c r="AD31" i="5"/>
  <c r="AC31" i="5"/>
  <c r="AB31" i="5"/>
  <c r="AA31" i="5"/>
  <c r="Z31" i="5"/>
  <c r="Y31" i="5"/>
  <c r="X31" i="5"/>
  <c r="W31" i="5"/>
  <c r="V31" i="5"/>
  <c r="U31" i="5"/>
  <c r="T31" i="5"/>
  <c r="S31" i="5"/>
  <c r="AD30" i="5"/>
  <c r="AC30" i="5"/>
  <c r="AB30" i="5"/>
  <c r="AA30" i="5"/>
  <c r="Z30" i="5"/>
  <c r="Y30" i="5"/>
  <c r="X30" i="5"/>
  <c r="W30" i="5"/>
  <c r="V30" i="5"/>
  <c r="U30" i="5"/>
  <c r="T30" i="5"/>
  <c r="S30" i="5"/>
  <c r="AD29" i="5"/>
  <c r="AC29" i="5"/>
  <c r="AB29" i="5"/>
  <c r="AA29" i="5"/>
  <c r="Z29" i="5"/>
  <c r="Y29" i="5"/>
  <c r="X29" i="5"/>
  <c r="W29" i="5"/>
  <c r="V29" i="5"/>
  <c r="U29" i="5"/>
  <c r="T29" i="5"/>
  <c r="S29" i="5"/>
  <c r="AD28" i="5"/>
  <c r="AC28" i="5"/>
  <c r="AB28" i="5"/>
  <c r="AA28" i="5"/>
  <c r="Z28" i="5"/>
  <c r="Y28" i="5"/>
  <c r="X28" i="5"/>
  <c r="W28" i="5"/>
  <c r="V28" i="5"/>
  <c r="U28" i="5"/>
  <c r="T28" i="5"/>
  <c r="S28" i="5"/>
  <c r="AD27" i="5"/>
  <c r="AC27" i="5"/>
  <c r="AB27" i="5"/>
  <c r="AA27" i="5"/>
  <c r="Z27" i="5"/>
  <c r="Y27" i="5"/>
  <c r="X27" i="5"/>
  <c r="W27" i="5"/>
  <c r="V27" i="5"/>
  <c r="U27" i="5"/>
  <c r="T27" i="5"/>
  <c r="S27" i="5"/>
  <c r="AD26" i="5"/>
  <c r="AC26" i="5"/>
  <c r="AB26" i="5"/>
  <c r="AA26" i="5"/>
  <c r="Z26" i="5"/>
  <c r="Y26" i="5"/>
  <c r="X26" i="5"/>
  <c r="W26" i="5"/>
  <c r="V26" i="5"/>
  <c r="U26" i="5"/>
  <c r="T26" i="5"/>
  <c r="S26" i="5"/>
  <c r="AD25" i="5"/>
  <c r="AC25" i="5"/>
  <c r="AB25" i="5"/>
  <c r="AA25" i="5"/>
  <c r="Z25" i="5"/>
  <c r="Y25" i="5"/>
  <c r="X25" i="5"/>
  <c r="W25" i="5"/>
  <c r="V25" i="5"/>
  <c r="U25" i="5"/>
  <c r="T25" i="5"/>
  <c r="S25" i="5"/>
  <c r="AD24" i="5"/>
  <c r="AC24" i="5"/>
  <c r="AB24" i="5"/>
  <c r="AA24" i="5"/>
  <c r="Z24" i="5"/>
  <c r="Y24" i="5"/>
  <c r="X24" i="5"/>
  <c r="W24" i="5"/>
  <c r="V24" i="5"/>
  <c r="U24" i="5"/>
  <c r="T24" i="5"/>
  <c r="S24" i="5"/>
  <c r="AD23" i="5"/>
  <c r="AC23" i="5"/>
  <c r="AB23" i="5"/>
  <c r="AA23" i="5"/>
  <c r="Z23" i="5"/>
  <c r="Y23" i="5"/>
  <c r="X23" i="5"/>
  <c r="W23" i="5"/>
  <c r="V23" i="5"/>
  <c r="U23" i="5"/>
  <c r="T23" i="5"/>
  <c r="S23" i="5"/>
  <c r="AD22" i="5"/>
  <c r="AC22" i="5"/>
  <c r="AB22" i="5"/>
  <c r="AA22" i="5"/>
  <c r="Z22" i="5"/>
  <c r="Y22" i="5"/>
  <c r="X22" i="5"/>
  <c r="W22" i="5"/>
  <c r="V22" i="5"/>
  <c r="U22" i="5"/>
  <c r="T22" i="5"/>
  <c r="S22" i="5"/>
  <c r="AD21" i="5"/>
  <c r="AC21" i="5"/>
  <c r="AB21" i="5"/>
  <c r="AA21" i="5"/>
  <c r="Z21" i="5"/>
  <c r="Y21" i="5"/>
  <c r="X21" i="5"/>
  <c r="W21" i="5"/>
  <c r="V21" i="5"/>
  <c r="U21" i="5"/>
  <c r="T21" i="5"/>
  <c r="S21" i="5"/>
  <c r="AD20" i="5"/>
  <c r="AC20" i="5"/>
  <c r="AB20" i="5"/>
  <c r="AA20" i="5"/>
  <c r="Z20" i="5"/>
  <c r="Y20" i="5"/>
  <c r="X20" i="5"/>
  <c r="W20" i="5"/>
  <c r="V20" i="5"/>
  <c r="U20" i="5"/>
  <c r="T20" i="5"/>
  <c r="S20" i="5"/>
  <c r="AD19" i="5"/>
  <c r="AC19" i="5"/>
  <c r="AB19" i="5"/>
  <c r="AA19" i="5"/>
  <c r="Z19" i="5"/>
  <c r="Y19" i="5"/>
  <c r="X19" i="5"/>
  <c r="W19" i="5"/>
  <c r="V19" i="5"/>
  <c r="U19" i="5"/>
  <c r="T19" i="5"/>
  <c r="S19" i="5"/>
  <c r="AD18" i="5"/>
  <c r="AC18" i="5"/>
  <c r="AB18" i="5"/>
  <c r="AA18" i="5"/>
  <c r="Z18" i="5"/>
  <c r="Y18" i="5"/>
  <c r="X18" i="5"/>
  <c r="W18" i="5"/>
  <c r="V18" i="5"/>
  <c r="U18" i="5"/>
  <c r="T18" i="5"/>
  <c r="S18" i="5"/>
  <c r="AD17" i="5"/>
  <c r="AC17" i="5"/>
  <c r="AB17" i="5"/>
  <c r="AA17" i="5"/>
  <c r="Z17" i="5"/>
  <c r="Y17" i="5"/>
  <c r="X17" i="5"/>
  <c r="W17" i="5"/>
  <c r="V17" i="5"/>
  <c r="U17" i="5"/>
  <c r="T17" i="5"/>
  <c r="S17" i="5"/>
  <c r="AD16" i="5"/>
  <c r="AC16" i="5"/>
  <c r="AB16" i="5"/>
  <c r="AA16" i="5"/>
  <c r="Z16" i="5"/>
  <c r="Y16" i="5"/>
  <c r="X16" i="5"/>
  <c r="W16" i="5"/>
  <c r="V16" i="5"/>
  <c r="U16" i="5"/>
  <c r="T16" i="5"/>
  <c r="S16" i="5"/>
  <c r="AD15" i="5"/>
  <c r="AC15" i="5"/>
  <c r="AB15" i="5"/>
  <c r="AA15" i="5"/>
  <c r="Z15" i="5"/>
  <c r="Y15" i="5"/>
  <c r="X15" i="5"/>
  <c r="W15" i="5"/>
  <c r="V15" i="5"/>
  <c r="U15" i="5"/>
  <c r="T15" i="5"/>
  <c r="S15" i="5"/>
  <c r="AD14" i="5"/>
  <c r="AC14" i="5"/>
  <c r="AB14" i="5"/>
  <c r="AA14" i="5"/>
  <c r="Z14" i="5"/>
  <c r="Y14" i="5"/>
  <c r="X14" i="5"/>
  <c r="W14" i="5"/>
  <c r="V14" i="5"/>
  <c r="U14" i="5"/>
  <c r="T14" i="5"/>
  <c r="S14" i="5"/>
  <c r="AD13" i="5"/>
  <c r="AC13" i="5"/>
  <c r="AB13" i="5"/>
  <c r="AA13" i="5"/>
  <c r="Z13" i="5"/>
  <c r="Y13" i="5"/>
  <c r="X13" i="5"/>
  <c r="W13" i="5"/>
  <c r="V13" i="5"/>
  <c r="U13" i="5"/>
  <c r="T13" i="5"/>
  <c r="S13" i="5"/>
  <c r="AD12" i="5"/>
  <c r="AC12" i="5"/>
  <c r="AB12" i="5"/>
  <c r="AA12" i="5"/>
  <c r="Z12" i="5"/>
  <c r="Y12" i="5"/>
  <c r="X12" i="5"/>
  <c r="W12" i="5"/>
  <c r="V12" i="5"/>
  <c r="U12" i="5"/>
  <c r="T12" i="5"/>
  <c r="S12" i="5"/>
  <c r="AD11" i="5"/>
  <c r="AC11" i="5"/>
  <c r="AB11" i="5"/>
  <c r="AA11" i="5"/>
  <c r="Z11" i="5"/>
  <c r="Y11" i="5"/>
  <c r="X11" i="5"/>
  <c r="W11" i="5"/>
  <c r="V11" i="5"/>
  <c r="U11" i="5"/>
  <c r="T11" i="5"/>
  <c r="S11" i="5"/>
  <c r="AD10" i="5"/>
  <c r="AC10" i="5"/>
  <c r="AB10" i="5"/>
  <c r="AA10" i="5"/>
  <c r="Z10" i="5"/>
  <c r="Y10" i="5"/>
  <c r="X10" i="5"/>
  <c r="W10" i="5"/>
  <c r="V10" i="5"/>
  <c r="U10" i="5"/>
  <c r="T10" i="5"/>
  <c r="S10" i="5"/>
  <c r="AD9" i="5"/>
  <c r="AC9" i="5"/>
  <c r="AB9" i="5"/>
  <c r="AA9" i="5"/>
  <c r="Z9" i="5"/>
  <c r="Y9" i="5"/>
  <c r="X9" i="5"/>
  <c r="W9" i="5"/>
  <c r="V9" i="5"/>
  <c r="U9" i="5"/>
  <c r="T9" i="5"/>
  <c r="S9" i="5"/>
  <c r="AD8" i="5"/>
  <c r="AC8" i="5"/>
  <c r="AB8" i="5"/>
  <c r="AA8" i="5"/>
  <c r="Z8" i="5"/>
  <c r="Y8" i="5"/>
  <c r="X8" i="5"/>
  <c r="W8" i="5"/>
  <c r="V8" i="5"/>
  <c r="U8" i="5"/>
  <c r="T8" i="5"/>
  <c r="S8" i="5"/>
  <c r="AD7" i="5"/>
  <c r="AC7" i="5"/>
  <c r="AB7" i="5"/>
  <c r="AA7" i="5"/>
  <c r="Z7" i="5"/>
  <c r="Y7" i="5"/>
  <c r="X7" i="5"/>
  <c r="W7" i="5"/>
  <c r="V7" i="5"/>
  <c r="U7" i="5"/>
  <c r="T7" i="5"/>
  <c r="S7" i="5"/>
  <c r="AD6" i="5"/>
  <c r="AC6" i="5"/>
  <c r="AB6" i="5"/>
  <c r="AA6" i="5"/>
  <c r="Z6" i="5"/>
  <c r="Y6" i="5"/>
  <c r="X6" i="5"/>
  <c r="W6" i="5"/>
  <c r="V6" i="5"/>
  <c r="U6" i="5"/>
  <c r="T6" i="5"/>
  <c r="S6" i="5"/>
  <c r="AD5" i="5"/>
  <c r="AC5" i="5"/>
  <c r="AB5" i="5"/>
  <c r="AA5" i="5"/>
  <c r="Z5" i="5"/>
  <c r="Y5" i="5"/>
  <c r="X5" i="5"/>
  <c r="W5" i="5"/>
  <c r="V5" i="5"/>
  <c r="U5" i="5"/>
  <c r="T5" i="5"/>
  <c r="S5" i="5"/>
  <c r="AD4" i="5"/>
  <c r="AC4" i="5"/>
  <c r="AB4" i="5"/>
  <c r="AA4" i="5"/>
  <c r="Z4" i="5"/>
  <c r="Y4" i="5"/>
  <c r="X4" i="5"/>
  <c r="W4" i="5"/>
  <c r="V4" i="5"/>
  <c r="U4" i="5"/>
  <c r="T4" i="5"/>
  <c r="S4" i="5"/>
  <c r="AD3" i="5"/>
  <c r="AC3" i="5"/>
  <c r="AB3" i="5"/>
  <c r="AA3" i="5"/>
  <c r="Z3" i="5"/>
  <c r="Y3" i="5"/>
  <c r="X3" i="5"/>
  <c r="W3" i="5"/>
  <c r="V3" i="5"/>
  <c r="U3" i="5"/>
  <c r="T3" i="5"/>
  <c r="S3" i="5"/>
  <c r="AE82" i="5"/>
  <c r="AE78" i="5"/>
  <c r="R42" i="5"/>
  <c r="O42" i="5"/>
  <c r="AE42" i="5" s="1"/>
  <c r="AE85" i="5" s="1"/>
  <c r="R41" i="5"/>
  <c r="O41" i="5"/>
  <c r="AE41" i="5" s="1"/>
  <c r="AE84" i="5" s="1"/>
  <c r="K41" i="5"/>
  <c r="R40" i="5"/>
  <c r="O40" i="5"/>
  <c r="AE40" i="5" s="1"/>
  <c r="AE83" i="5" s="1"/>
  <c r="N40" i="5"/>
  <c r="R39" i="5"/>
  <c r="O39" i="5"/>
  <c r="AE39" i="5" s="1"/>
  <c r="R38" i="5"/>
  <c r="O38" i="5"/>
  <c r="AE38" i="5" s="1"/>
  <c r="AE81" i="5" s="1"/>
  <c r="N38" i="5"/>
  <c r="M39" i="5" s="1"/>
  <c r="L40" i="5" s="1"/>
  <c r="R37" i="5"/>
  <c r="O37" i="5"/>
  <c r="AE37" i="5" s="1"/>
  <c r="AE80" i="5" s="1"/>
  <c r="R36" i="5"/>
  <c r="O36" i="5"/>
  <c r="AE36" i="5" s="1"/>
  <c r="AE79" i="5" s="1"/>
  <c r="R35" i="5"/>
  <c r="O35" i="5"/>
  <c r="AE35" i="5" s="1"/>
  <c r="R34" i="5"/>
  <c r="O34" i="5"/>
  <c r="R33" i="5"/>
  <c r="O33" i="5"/>
  <c r="AE33" i="5" s="1"/>
  <c r="AE76" i="5" s="1"/>
  <c r="R32" i="5"/>
  <c r="O32" i="5"/>
  <c r="AE32" i="5" s="1"/>
  <c r="AE75" i="5" s="1"/>
  <c r="N32" i="5"/>
  <c r="AE31" i="5"/>
  <c r="AE74" i="5" s="1"/>
  <c r="R31" i="5"/>
  <c r="O31" i="5"/>
  <c r="N31" i="5"/>
  <c r="M31" i="5"/>
  <c r="AE30" i="5"/>
  <c r="AE73" i="5" s="1"/>
  <c r="R30" i="5"/>
  <c r="O30" i="5"/>
  <c r="N30" i="5"/>
  <c r="AE29" i="5"/>
  <c r="AE72" i="5" s="1"/>
  <c r="R29" i="5"/>
  <c r="O29" i="5"/>
  <c r="N29" i="5"/>
  <c r="M29" i="5"/>
  <c r="AE28" i="5"/>
  <c r="AE71" i="5" s="1"/>
  <c r="R28" i="5"/>
  <c r="O28" i="5"/>
  <c r="N28" i="5"/>
  <c r="AE27" i="5"/>
  <c r="AE70" i="5" s="1"/>
  <c r="R27" i="5"/>
  <c r="O27" i="5"/>
  <c r="N27" i="5"/>
  <c r="M27" i="5"/>
  <c r="AE26" i="5"/>
  <c r="AE69" i="5" s="1"/>
  <c r="R26" i="5"/>
  <c r="O26" i="5"/>
  <c r="N26" i="5"/>
  <c r="M26" i="5"/>
  <c r="AE25" i="5"/>
  <c r="AE68" i="5" s="1"/>
  <c r="R25" i="5"/>
  <c r="O25" i="5"/>
  <c r="N25" i="5"/>
  <c r="M25" i="5"/>
  <c r="AE24" i="5"/>
  <c r="AE67" i="5" s="1"/>
  <c r="R24" i="5"/>
  <c r="O24" i="5"/>
  <c r="N24" i="5"/>
  <c r="AE23" i="5"/>
  <c r="AE66" i="5" s="1"/>
  <c r="R23" i="5"/>
  <c r="O23" i="5"/>
  <c r="N23" i="5"/>
  <c r="AF65" i="5"/>
  <c r="AE22" i="5"/>
  <c r="AE65" i="5" s="1"/>
  <c r="R22" i="5"/>
  <c r="O22" i="5"/>
  <c r="N22" i="5"/>
  <c r="AF64" i="5"/>
  <c r="AE21" i="5"/>
  <c r="AE64" i="5" s="1"/>
  <c r="R21" i="5"/>
  <c r="O21" i="5"/>
  <c r="N21" i="5"/>
  <c r="AF63" i="5"/>
  <c r="AE20" i="5"/>
  <c r="AE63" i="5" s="1"/>
  <c r="R20" i="5"/>
  <c r="O20" i="5"/>
  <c r="N20" i="5"/>
  <c r="AE19" i="5"/>
  <c r="AE62" i="5" s="1"/>
  <c r="R19" i="5"/>
  <c r="O19" i="5"/>
  <c r="N19" i="5"/>
  <c r="AF61" i="5"/>
  <c r="AE18" i="5"/>
  <c r="AE61" i="5" s="1"/>
  <c r="R18" i="5"/>
  <c r="O18" i="5"/>
  <c r="N18" i="5"/>
  <c r="AF60" i="5"/>
  <c r="AE17" i="5"/>
  <c r="AE60" i="5" s="1"/>
  <c r="R17" i="5"/>
  <c r="O17" i="5"/>
  <c r="N17" i="5"/>
  <c r="AF59" i="5"/>
  <c r="AE16" i="5"/>
  <c r="AE59" i="5" s="1"/>
  <c r="R16" i="5"/>
  <c r="O16" i="5"/>
  <c r="N16" i="5"/>
  <c r="R15" i="5"/>
  <c r="O15" i="5"/>
  <c r="AE15" i="5" s="1"/>
  <c r="AE58" i="5" s="1"/>
  <c r="AF57" i="5"/>
  <c r="R14" i="5"/>
  <c r="O14" i="5"/>
  <c r="AF56" i="5"/>
  <c r="R13" i="5"/>
  <c r="O13" i="5"/>
  <c r="N13" i="5"/>
  <c r="AF55" i="5"/>
  <c r="R12" i="5"/>
  <c r="O12" i="5"/>
  <c r="AE12" i="5" s="1"/>
  <c r="AE55" i="5" s="1"/>
  <c r="N12" i="5"/>
  <c r="R11" i="5"/>
  <c r="O11" i="5"/>
  <c r="AE11" i="5" s="1"/>
  <c r="AE54" i="5" s="1"/>
  <c r="AF53" i="5"/>
  <c r="R10" i="5"/>
  <c r="O10" i="5"/>
  <c r="R9" i="5"/>
  <c r="O9" i="5"/>
  <c r="N9" i="5"/>
  <c r="R8" i="5"/>
  <c r="O8" i="5"/>
  <c r="AE8" i="5" s="1"/>
  <c r="AE51" i="5" s="1"/>
  <c r="N8" i="5"/>
  <c r="R7" i="5"/>
  <c r="O7" i="5"/>
  <c r="AE7" i="5" s="1"/>
  <c r="AE50" i="5" s="1"/>
  <c r="AF49" i="5"/>
  <c r="R6" i="5"/>
  <c r="O6" i="5"/>
  <c r="AF48" i="5"/>
  <c r="R5" i="5"/>
  <c r="O5" i="5"/>
  <c r="N5" i="5"/>
  <c r="F5" i="5"/>
  <c r="AF47" i="5"/>
  <c r="R4" i="5"/>
  <c r="O4" i="5"/>
  <c r="AE4" i="5" s="1"/>
  <c r="AE47" i="5" s="1"/>
  <c r="N4" i="5"/>
  <c r="K4" i="5"/>
  <c r="G4" i="5"/>
  <c r="F4" i="5"/>
  <c r="C4" i="5"/>
  <c r="AF46" i="5"/>
  <c r="R3" i="5"/>
  <c r="O3" i="5"/>
  <c r="AE3" i="5" s="1"/>
  <c r="AE46" i="5" s="1"/>
  <c r="N3" i="5"/>
  <c r="M3" i="5"/>
  <c r="L4" i="5" s="1"/>
  <c r="K5" i="5" s="1"/>
  <c r="J6" i="5" s="1"/>
  <c r="L3" i="5"/>
  <c r="K3" i="5"/>
  <c r="J3" i="5"/>
  <c r="I3" i="5"/>
  <c r="H4" i="5" s="1"/>
  <c r="H3" i="5"/>
  <c r="G3" i="5"/>
  <c r="F3" i="5"/>
  <c r="E3" i="5"/>
  <c r="D4" i="5" s="1"/>
  <c r="C5" i="5" s="1"/>
  <c r="D3" i="5"/>
  <c r="C3" i="5"/>
  <c r="AE2" i="5"/>
  <c r="AE45" i="5" s="1"/>
  <c r="AD2" i="5"/>
  <c r="AC2" i="5"/>
  <c r="AB2" i="5"/>
  <c r="AA2" i="5"/>
  <c r="Z2" i="5"/>
  <c r="Y2" i="5"/>
  <c r="X2" i="5"/>
  <c r="W2" i="5"/>
  <c r="V2" i="5"/>
  <c r="U2" i="5"/>
  <c r="T2" i="5"/>
  <c r="S2" i="5"/>
  <c r="AG44" i="2"/>
  <c r="AF44" i="2"/>
  <c r="AG85" i="2"/>
  <c r="AG84" i="2"/>
  <c r="AG83" i="2"/>
  <c r="AG82" i="2"/>
  <c r="AG81" i="2"/>
  <c r="AG80" i="2"/>
  <c r="AG79" i="2"/>
  <c r="AG78" i="2"/>
  <c r="AG77" i="2"/>
  <c r="AG76" i="2"/>
  <c r="AG75" i="2"/>
  <c r="AG74" i="2"/>
  <c r="AG73" i="2"/>
  <c r="AG72" i="2"/>
  <c r="AG71" i="2"/>
  <c r="AG70" i="2"/>
  <c r="AG69" i="2"/>
  <c r="AG68" i="2"/>
  <c r="AG67" i="2"/>
  <c r="AG66" i="2"/>
  <c r="AE66" i="2"/>
  <c r="AE67" i="2"/>
  <c r="AE68" i="2"/>
  <c r="AE69" i="2"/>
  <c r="AE70" i="2"/>
  <c r="AE71" i="2"/>
  <c r="AE72" i="2"/>
  <c r="AE73" i="2"/>
  <c r="AE74" i="2"/>
  <c r="AE75" i="2"/>
  <c r="AE76" i="2"/>
  <c r="AE77" i="2"/>
  <c r="AE78" i="2"/>
  <c r="AE79" i="2"/>
  <c r="AE80" i="2"/>
  <c r="AE81" i="2"/>
  <c r="AE82" i="2"/>
  <c r="AE83" i="2"/>
  <c r="AE84" i="2"/>
  <c r="AE85" i="2"/>
  <c r="AF65" i="2"/>
  <c r="AE65" i="2"/>
  <c r="AF64" i="2"/>
  <c r="AE64" i="2"/>
  <c r="AF63" i="2"/>
  <c r="AE63" i="2"/>
  <c r="AF62" i="2"/>
  <c r="AE62" i="2"/>
  <c r="AF61" i="2"/>
  <c r="AE61" i="2"/>
  <c r="AF60" i="2"/>
  <c r="AE60" i="2"/>
  <c r="AF59" i="2"/>
  <c r="AE59" i="2"/>
  <c r="AF58" i="2"/>
  <c r="AE58" i="2"/>
  <c r="AF57" i="2"/>
  <c r="AE57" i="2"/>
  <c r="AF56" i="2"/>
  <c r="AE56" i="2"/>
  <c r="AF55" i="2"/>
  <c r="AE55" i="2"/>
  <c r="AF54" i="2"/>
  <c r="AE54" i="2"/>
  <c r="AF53" i="2"/>
  <c r="AE53" i="2"/>
  <c r="AF52" i="2"/>
  <c r="AE52" i="2"/>
  <c r="AF51" i="2"/>
  <c r="AE51" i="2"/>
  <c r="AF50" i="2"/>
  <c r="AE50" i="2"/>
  <c r="AF49" i="2"/>
  <c r="AE49" i="2"/>
  <c r="AF48" i="2"/>
  <c r="AE48" i="2"/>
  <c r="AF47" i="2"/>
  <c r="AE47" i="2"/>
  <c r="AF46" i="2"/>
  <c r="AE46" i="2"/>
  <c r="AE45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F5" i="2"/>
  <c r="AF4" i="2"/>
  <c r="AF3" i="2"/>
  <c r="AF24" i="2"/>
  <c r="AF25" i="2"/>
  <c r="AF26" i="2"/>
  <c r="AF27" i="2"/>
  <c r="AF28" i="2"/>
  <c r="AF29" i="2"/>
  <c r="AF30" i="2"/>
  <c r="AF31" i="2"/>
  <c r="AF32" i="2"/>
  <c r="AF33" i="2"/>
  <c r="AF34" i="2"/>
  <c r="AF35" i="2"/>
  <c r="AF36" i="2"/>
  <c r="AF37" i="2"/>
  <c r="AF38" i="2"/>
  <c r="AF39" i="2"/>
  <c r="AF40" i="2"/>
  <c r="AF41" i="2"/>
  <c r="AF42" i="2"/>
  <c r="AF23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R36" i="2"/>
  <c r="AQ36" i="2"/>
  <c r="AP36" i="2"/>
  <c r="AO36" i="2"/>
  <c r="AN36" i="2"/>
  <c r="AM36" i="2"/>
  <c r="AL36" i="2"/>
  <c r="AK36" i="2"/>
  <c r="AJ36" i="2"/>
  <c r="AI36" i="2"/>
  <c r="AH36" i="2"/>
  <c r="AG36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36" i="2"/>
  <c r="AE37" i="2"/>
  <c r="AE38" i="2"/>
  <c r="AE39" i="2"/>
  <c r="AE40" i="2"/>
  <c r="AE41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AD41" i="2"/>
  <c r="AC41" i="2"/>
  <c r="AB41" i="2"/>
  <c r="AA41" i="2"/>
  <c r="Z41" i="2"/>
  <c r="Y41" i="2"/>
  <c r="X41" i="2"/>
  <c r="W41" i="2"/>
  <c r="V41" i="2"/>
  <c r="U41" i="2"/>
  <c r="T41" i="2"/>
  <c r="S41" i="2"/>
  <c r="AD40" i="2"/>
  <c r="AC40" i="2"/>
  <c r="AB40" i="2"/>
  <c r="AA40" i="2"/>
  <c r="Z40" i="2"/>
  <c r="Y40" i="2"/>
  <c r="X40" i="2"/>
  <c r="W40" i="2"/>
  <c r="V40" i="2"/>
  <c r="U40" i="2"/>
  <c r="T40" i="2"/>
  <c r="S40" i="2"/>
  <c r="AD39" i="2"/>
  <c r="AC39" i="2"/>
  <c r="AB39" i="2"/>
  <c r="AA39" i="2"/>
  <c r="Z39" i="2"/>
  <c r="Y39" i="2"/>
  <c r="X39" i="2"/>
  <c r="W39" i="2"/>
  <c r="V39" i="2"/>
  <c r="U39" i="2"/>
  <c r="T39" i="2"/>
  <c r="S39" i="2"/>
  <c r="AD38" i="2"/>
  <c r="AC38" i="2"/>
  <c r="AB38" i="2"/>
  <c r="AA38" i="2"/>
  <c r="Z38" i="2"/>
  <c r="Y38" i="2"/>
  <c r="X38" i="2"/>
  <c r="W38" i="2"/>
  <c r="V38" i="2"/>
  <c r="U38" i="2"/>
  <c r="T38" i="2"/>
  <c r="S38" i="2"/>
  <c r="AD37" i="2"/>
  <c r="AC37" i="2"/>
  <c r="AB37" i="2"/>
  <c r="AA37" i="2"/>
  <c r="Z37" i="2"/>
  <c r="Y37" i="2"/>
  <c r="X37" i="2"/>
  <c r="W37" i="2"/>
  <c r="V37" i="2"/>
  <c r="U37" i="2"/>
  <c r="T37" i="2"/>
  <c r="S37" i="2"/>
  <c r="AD36" i="2"/>
  <c r="AC36" i="2"/>
  <c r="AB36" i="2"/>
  <c r="AA36" i="2"/>
  <c r="Z36" i="2"/>
  <c r="Y36" i="2"/>
  <c r="X36" i="2"/>
  <c r="W36" i="2"/>
  <c r="V36" i="2"/>
  <c r="U36" i="2"/>
  <c r="T36" i="2"/>
  <c r="S36" i="2"/>
  <c r="AD35" i="2"/>
  <c r="AC35" i="2"/>
  <c r="AB35" i="2"/>
  <c r="AA35" i="2"/>
  <c r="Z35" i="2"/>
  <c r="Y35" i="2"/>
  <c r="X35" i="2"/>
  <c r="W35" i="2"/>
  <c r="V35" i="2"/>
  <c r="U35" i="2"/>
  <c r="T35" i="2"/>
  <c r="S35" i="2"/>
  <c r="AD34" i="2"/>
  <c r="AC34" i="2"/>
  <c r="AB34" i="2"/>
  <c r="AA34" i="2"/>
  <c r="Z34" i="2"/>
  <c r="Y34" i="2"/>
  <c r="X34" i="2"/>
  <c r="W34" i="2"/>
  <c r="V34" i="2"/>
  <c r="U34" i="2"/>
  <c r="T34" i="2"/>
  <c r="S34" i="2"/>
  <c r="AD33" i="2"/>
  <c r="AC33" i="2"/>
  <c r="AB33" i="2"/>
  <c r="AA33" i="2"/>
  <c r="Z33" i="2"/>
  <c r="Y33" i="2"/>
  <c r="X33" i="2"/>
  <c r="W33" i="2"/>
  <c r="V33" i="2"/>
  <c r="U33" i="2"/>
  <c r="T33" i="2"/>
  <c r="S33" i="2"/>
  <c r="AD32" i="2"/>
  <c r="AC32" i="2"/>
  <c r="AB32" i="2"/>
  <c r="AA32" i="2"/>
  <c r="Z32" i="2"/>
  <c r="Y32" i="2"/>
  <c r="X32" i="2"/>
  <c r="W32" i="2"/>
  <c r="V32" i="2"/>
  <c r="U32" i="2"/>
  <c r="T32" i="2"/>
  <c r="S32" i="2"/>
  <c r="AD31" i="2"/>
  <c r="AC31" i="2"/>
  <c r="AB31" i="2"/>
  <c r="AA31" i="2"/>
  <c r="Z31" i="2"/>
  <c r="Y31" i="2"/>
  <c r="X31" i="2"/>
  <c r="W31" i="2"/>
  <c r="V31" i="2"/>
  <c r="U31" i="2"/>
  <c r="T31" i="2"/>
  <c r="S31" i="2"/>
  <c r="AD30" i="2"/>
  <c r="AC30" i="2"/>
  <c r="AB30" i="2"/>
  <c r="AA30" i="2"/>
  <c r="Z30" i="2"/>
  <c r="Y30" i="2"/>
  <c r="X30" i="2"/>
  <c r="W30" i="2"/>
  <c r="V30" i="2"/>
  <c r="U30" i="2"/>
  <c r="T30" i="2"/>
  <c r="S30" i="2"/>
  <c r="AD29" i="2"/>
  <c r="AC29" i="2"/>
  <c r="AB29" i="2"/>
  <c r="AA29" i="2"/>
  <c r="Z29" i="2"/>
  <c r="Y29" i="2"/>
  <c r="X29" i="2"/>
  <c r="W29" i="2"/>
  <c r="V29" i="2"/>
  <c r="U29" i="2"/>
  <c r="T29" i="2"/>
  <c r="S29" i="2"/>
  <c r="AD28" i="2"/>
  <c r="AC28" i="2"/>
  <c r="AB28" i="2"/>
  <c r="AA28" i="2"/>
  <c r="Z28" i="2"/>
  <c r="Y28" i="2"/>
  <c r="X28" i="2"/>
  <c r="W28" i="2"/>
  <c r="V28" i="2"/>
  <c r="U28" i="2"/>
  <c r="T28" i="2"/>
  <c r="S28" i="2"/>
  <c r="AD27" i="2"/>
  <c r="AC27" i="2"/>
  <c r="AB27" i="2"/>
  <c r="AA27" i="2"/>
  <c r="Z27" i="2"/>
  <c r="Y27" i="2"/>
  <c r="X27" i="2"/>
  <c r="W27" i="2"/>
  <c r="V27" i="2"/>
  <c r="U27" i="2"/>
  <c r="T27" i="2"/>
  <c r="S27" i="2"/>
  <c r="AD26" i="2"/>
  <c r="AC26" i="2"/>
  <c r="AB26" i="2"/>
  <c r="AA26" i="2"/>
  <c r="Z26" i="2"/>
  <c r="Y26" i="2"/>
  <c r="X26" i="2"/>
  <c r="W26" i="2"/>
  <c r="V26" i="2"/>
  <c r="U26" i="2"/>
  <c r="T26" i="2"/>
  <c r="S26" i="2"/>
  <c r="AD25" i="2"/>
  <c r="AC25" i="2"/>
  <c r="AB25" i="2"/>
  <c r="AA25" i="2"/>
  <c r="Z25" i="2"/>
  <c r="Y25" i="2"/>
  <c r="X25" i="2"/>
  <c r="W25" i="2"/>
  <c r="V25" i="2"/>
  <c r="U25" i="2"/>
  <c r="T25" i="2"/>
  <c r="S25" i="2"/>
  <c r="AD24" i="2"/>
  <c r="AC24" i="2"/>
  <c r="AB24" i="2"/>
  <c r="AA24" i="2"/>
  <c r="Z24" i="2"/>
  <c r="Y24" i="2"/>
  <c r="X24" i="2"/>
  <c r="W24" i="2"/>
  <c r="V24" i="2"/>
  <c r="U24" i="2"/>
  <c r="T24" i="2"/>
  <c r="S24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O42" i="3"/>
  <c r="O38" i="4"/>
  <c r="AD22" i="2"/>
  <c r="AC22" i="2"/>
  <c r="AB22" i="2"/>
  <c r="AA22" i="2"/>
  <c r="Z22" i="2"/>
  <c r="Y22" i="2"/>
  <c r="X22" i="2"/>
  <c r="W22" i="2"/>
  <c r="V22" i="2"/>
  <c r="U22" i="2"/>
  <c r="T22" i="2"/>
  <c r="S22" i="2"/>
  <c r="AD21" i="2"/>
  <c r="AC21" i="2"/>
  <c r="AB21" i="2"/>
  <c r="AA21" i="2"/>
  <c r="Z21" i="2"/>
  <c r="Y21" i="2"/>
  <c r="X21" i="2"/>
  <c r="W21" i="2"/>
  <c r="V21" i="2"/>
  <c r="U21" i="2"/>
  <c r="T21" i="2"/>
  <c r="S21" i="2"/>
  <c r="AD20" i="2"/>
  <c r="AC20" i="2"/>
  <c r="AB20" i="2"/>
  <c r="AA20" i="2"/>
  <c r="Z20" i="2"/>
  <c r="Y20" i="2"/>
  <c r="X20" i="2"/>
  <c r="W20" i="2"/>
  <c r="V20" i="2"/>
  <c r="U20" i="2"/>
  <c r="T20" i="2"/>
  <c r="S20" i="2"/>
  <c r="AD19" i="2"/>
  <c r="AC19" i="2"/>
  <c r="AB19" i="2"/>
  <c r="AA19" i="2"/>
  <c r="Z19" i="2"/>
  <c r="Y19" i="2"/>
  <c r="X19" i="2"/>
  <c r="W19" i="2"/>
  <c r="V19" i="2"/>
  <c r="U19" i="2"/>
  <c r="T19" i="2"/>
  <c r="S19" i="2"/>
  <c r="AD18" i="2"/>
  <c r="AC18" i="2"/>
  <c r="AB18" i="2"/>
  <c r="AA18" i="2"/>
  <c r="Z18" i="2"/>
  <c r="Y18" i="2"/>
  <c r="X18" i="2"/>
  <c r="W18" i="2"/>
  <c r="V18" i="2"/>
  <c r="U18" i="2"/>
  <c r="T18" i="2"/>
  <c r="S18" i="2"/>
  <c r="AD17" i="2"/>
  <c r="AC17" i="2"/>
  <c r="AB17" i="2"/>
  <c r="AA17" i="2"/>
  <c r="Z17" i="2"/>
  <c r="Y17" i="2"/>
  <c r="X17" i="2"/>
  <c r="W17" i="2"/>
  <c r="V17" i="2"/>
  <c r="U17" i="2"/>
  <c r="T17" i="2"/>
  <c r="S17" i="2"/>
  <c r="AD16" i="2"/>
  <c r="AC16" i="2"/>
  <c r="AB16" i="2"/>
  <c r="AA16" i="2"/>
  <c r="Z16" i="2"/>
  <c r="Y16" i="2"/>
  <c r="X16" i="2"/>
  <c r="W16" i="2"/>
  <c r="V16" i="2"/>
  <c r="U16" i="2"/>
  <c r="T16" i="2"/>
  <c r="S16" i="2"/>
  <c r="AD15" i="2"/>
  <c r="AC15" i="2"/>
  <c r="AB15" i="2"/>
  <c r="AA15" i="2"/>
  <c r="Z15" i="2"/>
  <c r="Y15" i="2"/>
  <c r="X15" i="2"/>
  <c r="W15" i="2"/>
  <c r="V15" i="2"/>
  <c r="U15" i="2"/>
  <c r="T15" i="2"/>
  <c r="S15" i="2"/>
  <c r="AD14" i="2"/>
  <c r="AC14" i="2"/>
  <c r="AB14" i="2"/>
  <c r="AA14" i="2"/>
  <c r="Z14" i="2"/>
  <c r="Y14" i="2"/>
  <c r="X14" i="2"/>
  <c r="W14" i="2"/>
  <c r="V14" i="2"/>
  <c r="U14" i="2"/>
  <c r="T14" i="2"/>
  <c r="S14" i="2"/>
  <c r="AD13" i="2"/>
  <c r="AC13" i="2"/>
  <c r="AB13" i="2"/>
  <c r="AA13" i="2"/>
  <c r="Z13" i="2"/>
  <c r="Y13" i="2"/>
  <c r="X13" i="2"/>
  <c r="W13" i="2"/>
  <c r="V13" i="2"/>
  <c r="U13" i="2"/>
  <c r="T13" i="2"/>
  <c r="S13" i="2"/>
  <c r="AD12" i="2"/>
  <c r="AC12" i="2"/>
  <c r="AB12" i="2"/>
  <c r="AA12" i="2"/>
  <c r="Z12" i="2"/>
  <c r="Y12" i="2"/>
  <c r="X12" i="2"/>
  <c r="W12" i="2"/>
  <c r="V12" i="2"/>
  <c r="U12" i="2"/>
  <c r="T12" i="2"/>
  <c r="S12" i="2"/>
  <c r="AD11" i="2"/>
  <c r="AC11" i="2"/>
  <c r="AB11" i="2"/>
  <c r="AA11" i="2"/>
  <c r="Z11" i="2"/>
  <c r="Y11" i="2"/>
  <c r="X11" i="2"/>
  <c r="W11" i="2"/>
  <c r="V11" i="2"/>
  <c r="U11" i="2"/>
  <c r="T11" i="2"/>
  <c r="S11" i="2"/>
  <c r="AD10" i="2"/>
  <c r="AC10" i="2"/>
  <c r="AB10" i="2"/>
  <c r="AA10" i="2"/>
  <c r="Z10" i="2"/>
  <c r="Y10" i="2"/>
  <c r="X10" i="2"/>
  <c r="W10" i="2"/>
  <c r="V10" i="2"/>
  <c r="U10" i="2"/>
  <c r="T10" i="2"/>
  <c r="S10" i="2"/>
  <c r="AD9" i="2"/>
  <c r="AC9" i="2"/>
  <c r="AB9" i="2"/>
  <c r="AA9" i="2"/>
  <c r="Z9" i="2"/>
  <c r="Y9" i="2"/>
  <c r="X9" i="2"/>
  <c r="W9" i="2"/>
  <c r="V9" i="2"/>
  <c r="U9" i="2"/>
  <c r="T9" i="2"/>
  <c r="S9" i="2"/>
  <c r="AD8" i="2"/>
  <c r="AC8" i="2"/>
  <c r="AB8" i="2"/>
  <c r="AA8" i="2"/>
  <c r="Z8" i="2"/>
  <c r="Y8" i="2"/>
  <c r="X8" i="2"/>
  <c r="W8" i="2"/>
  <c r="V8" i="2"/>
  <c r="U8" i="2"/>
  <c r="T8" i="2"/>
  <c r="S8" i="2"/>
  <c r="AD7" i="2"/>
  <c r="AC7" i="2"/>
  <c r="AB7" i="2"/>
  <c r="AA7" i="2"/>
  <c r="Z7" i="2"/>
  <c r="Y7" i="2"/>
  <c r="X7" i="2"/>
  <c r="W7" i="2"/>
  <c r="V7" i="2"/>
  <c r="U7" i="2"/>
  <c r="T7" i="2"/>
  <c r="S7" i="2"/>
  <c r="AD6" i="2"/>
  <c r="AC6" i="2"/>
  <c r="AB6" i="2"/>
  <c r="AA6" i="2"/>
  <c r="Z6" i="2"/>
  <c r="Y6" i="2"/>
  <c r="X6" i="2"/>
  <c r="W6" i="2"/>
  <c r="V6" i="2"/>
  <c r="U6" i="2"/>
  <c r="T6" i="2"/>
  <c r="S6" i="2"/>
  <c r="AD5" i="2"/>
  <c r="AC5" i="2"/>
  <c r="AB5" i="2"/>
  <c r="AA5" i="2"/>
  <c r="Z5" i="2"/>
  <c r="Y5" i="2"/>
  <c r="X5" i="2"/>
  <c r="W5" i="2"/>
  <c r="V5" i="2"/>
  <c r="U5" i="2"/>
  <c r="T5" i="2"/>
  <c r="S5" i="2"/>
  <c r="AD4" i="2"/>
  <c r="AC4" i="2"/>
  <c r="AB4" i="2"/>
  <c r="AA4" i="2"/>
  <c r="Z4" i="2"/>
  <c r="Y4" i="2"/>
  <c r="X4" i="2"/>
  <c r="W4" i="2"/>
  <c r="V4" i="2"/>
  <c r="U4" i="2"/>
  <c r="T4" i="2"/>
  <c r="S4" i="2"/>
  <c r="AD3" i="2"/>
  <c r="AC3" i="2"/>
  <c r="AB3" i="2"/>
  <c r="AA3" i="2"/>
  <c r="Z3" i="2"/>
  <c r="Y3" i="2"/>
  <c r="X3" i="2"/>
  <c r="W3" i="2"/>
  <c r="V3" i="2"/>
  <c r="U3" i="2"/>
  <c r="T3" i="2"/>
  <c r="S3" i="2"/>
  <c r="AE3" i="2"/>
  <c r="AE4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N40" i="2"/>
  <c r="M41" i="2" s="1"/>
  <c r="L42" i="2" s="1"/>
  <c r="N39" i="2"/>
  <c r="M40" i="2" s="1"/>
  <c r="L41" i="2" s="1"/>
  <c r="K42" i="2" s="1"/>
  <c r="M37" i="2"/>
  <c r="L38" i="2" s="1"/>
  <c r="K39" i="2" s="1"/>
  <c r="J40" i="2" s="1"/>
  <c r="I41" i="2" s="1"/>
  <c r="H42" i="2" s="1"/>
  <c r="N35" i="2"/>
  <c r="M36" i="2" s="1"/>
  <c r="L37" i="2" s="1"/>
  <c r="K38" i="2" s="1"/>
  <c r="J39" i="2" s="1"/>
  <c r="I40" i="2" s="1"/>
  <c r="H41" i="2" s="1"/>
  <c r="G42" i="2" s="1"/>
  <c r="L34" i="2"/>
  <c r="K35" i="2" s="1"/>
  <c r="J36" i="2" s="1"/>
  <c r="I37" i="2" s="1"/>
  <c r="H38" i="2" s="1"/>
  <c r="G39" i="2" s="1"/>
  <c r="F40" i="2" s="1"/>
  <c r="E41" i="2" s="1"/>
  <c r="D42" i="2" s="1"/>
  <c r="N32" i="2"/>
  <c r="M33" i="2" s="1"/>
  <c r="N31" i="2"/>
  <c r="M32" i="2" s="1"/>
  <c r="L33" i="2" s="1"/>
  <c r="K34" i="2" s="1"/>
  <c r="J35" i="2" s="1"/>
  <c r="I36" i="2" s="1"/>
  <c r="H37" i="2" s="1"/>
  <c r="G38" i="2" s="1"/>
  <c r="F39" i="2" s="1"/>
  <c r="E40" i="2" s="1"/>
  <c r="D41" i="2" s="1"/>
  <c r="C42" i="2" s="1"/>
  <c r="M29" i="2"/>
  <c r="L30" i="2" s="1"/>
  <c r="K31" i="2" s="1"/>
  <c r="J32" i="2" s="1"/>
  <c r="I33" i="2" s="1"/>
  <c r="H34" i="2" s="1"/>
  <c r="G35" i="2" s="1"/>
  <c r="F36" i="2" s="1"/>
  <c r="E37" i="2" s="1"/>
  <c r="D38" i="2" s="1"/>
  <c r="C39" i="2" s="1"/>
  <c r="N27" i="2"/>
  <c r="M28" i="2" s="1"/>
  <c r="L29" i="2" s="1"/>
  <c r="K30" i="2" s="1"/>
  <c r="J31" i="2" s="1"/>
  <c r="I32" i="2" s="1"/>
  <c r="H33" i="2" s="1"/>
  <c r="G34" i="2" s="1"/>
  <c r="F35" i="2" s="1"/>
  <c r="E36" i="2" s="1"/>
  <c r="D37" i="2" s="1"/>
  <c r="C38" i="2" s="1"/>
  <c r="N24" i="2"/>
  <c r="M25" i="2" s="1"/>
  <c r="L26" i="2" s="1"/>
  <c r="K27" i="2" s="1"/>
  <c r="J28" i="2" s="1"/>
  <c r="I29" i="2" s="1"/>
  <c r="H30" i="2" s="1"/>
  <c r="G31" i="2" s="1"/>
  <c r="F32" i="2" s="1"/>
  <c r="E33" i="2" s="1"/>
  <c r="D34" i="2" s="1"/>
  <c r="C35" i="2" s="1"/>
  <c r="N23" i="2"/>
  <c r="M24" i="2" s="1"/>
  <c r="L25" i="2" s="1"/>
  <c r="K26" i="2" s="1"/>
  <c r="J27" i="2" s="1"/>
  <c r="I28" i="2" s="1"/>
  <c r="H29" i="2" s="1"/>
  <c r="G30" i="2" s="1"/>
  <c r="F31" i="2" s="1"/>
  <c r="E32" i="2" s="1"/>
  <c r="D33" i="2" s="1"/>
  <c r="C34" i="2" s="1"/>
  <c r="M21" i="2"/>
  <c r="L22" i="2" s="1"/>
  <c r="K23" i="2" s="1"/>
  <c r="J24" i="2" s="1"/>
  <c r="I25" i="2" s="1"/>
  <c r="H26" i="2" s="1"/>
  <c r="G27" i="2" s="1"/>
  <c r="F28" i="2" s="1"/>
  <c r="E29" i="2" s="1"/>
  <c r="D30" i="2" s="1"/>
  <c r="C31" i="2" s="1"/>
  <c r="N19" i="2"/>
  <c r="M20" i="2" s="1"/>
  <c r="L21" i="2" s="1"/>
  <c r="K22" i="2" s="1"/>
  <c r="J23" i="2" s="1"/>
  <c r="I24" i="2" s="1"/>
  <c r="H25" i="2" s="1"/>
  <c r="G26" i="2" s="1"/>
  <c r="F27" i="2" s="1"/>
  <c r="E28" i="2" s="1"/>
  <c r="D29" i="2" s="1"/>
  <c r="C30" i="2" s="1"/>
  <c r="L18" i="2"/>
  <c r="K19" i="2" s="1"/>
  <c r="J20" i="2" s="1"/>
  <c r="I21" i="2" s="1"/>
  <c r="H22" i="2" s="1"/>
  <c r="G23" i="2" s="1"/>
  <c r="F24" i="2" s="1"/>
  <c r="E25" i="2" s="1"/>
  <c r="D26" i="2" s="1"/>
  <c r="C27" i="2" s="1"/>
  <c r="N15" i="2"/>
  <c r="M16" i="2" s="1"/>
  <c r="L17" i="2" s="1"/>
  <c r="K18" i="2" s="1"/>
  <c r="J19" i="2" s="1"/>
  <c r="I20" i="2" s="1"/>
  <c r="H21" i="2" s="1"/>
  <c r="G22" i="2" s="1"/>
  <c r="F23" i="2" s="1"/>
  <c r="E24" i="2" s="1"/>
  <c r="D25" i="2" s="1"/>
  <c r="C26" i="2" s="1"/>
  <c r="N13" i="2"/>
  <c r="M14" i="2" s="1"/>
  <c r="L15" i="2" s="1"/>
  <c r="K16" i="2" s="1"/>
  <c r="J17" i="2" s="1"/>
  <c r="I18" i="2" s="1"/>
  <c r="H19" i="2" s="1"/>
  <c r="G20" i="2" s="1"/>
  <c r="F21" i="2" s="1"/>
  <c r="E22" i="2" s="1"/>
  <c r="D23" i="2" s="1"/>
  <c r="C24" i="2" s="1"/>
  <c r="N9" i="2"/>
  <c r="M10" i="2" s="1"/>
  <c r="L11" i="2" s="1"/>
  <c r="K12" i="2" s="1"/>
  <c r="J13" i="2" s="1"/>
  <c r="I14" i="2" s="1"/>
  <c r="H15" i="2" s="1"/>
  <c r="G16" i="2" s="1"/>
  <c r="F17" i="2" s="1"/>
  <c r="E18" i="2" s="1"/>
  <c r="D19" i="2" s="1"/>
  <c r="C20" i="2" s="1"/>
  <c r="N8" i="2"/>
  <c r="M9" i="2" s="1"/>
  <c r="L10" i="2" s="1"/>
  <c r="K11" i="2" s="1"/>
  <c r="J12" i="2" s="1"/>
  <c r="I13" i="2" s="1"/>
  <c r="H14" i="2" s="1"/>
  <c r="G15" i="2" s="1"/>
  <c r="F16" i="2" s="1"/>
  <c r="E17" i="2" s="1"/>
  <c r="D18" i="2" s="1"/>
  <c r="C19" i="2" s="1"/>
  <c r="N7" i="2"/>
  <c r="M8" i="2" s="1"/>
  <c r="L9" i="2" s="1"/>
  <c r="K10" i="2" s="1"/>
  <c r="J11" i="2" s="1"/>
  <c r="I12" i="2" s="1"/>
  <c r="H13" i="2" s="1"/>
  <c r="G14" i="2" s="1"/>
  <c r="F15" i="2" s="1"/>
  <c r="E16" i="2" s="1"/>
  <c r="D17" i="2" s="1"/>
  <c r="C18" i="2" s="1"/>
  <c r="M6" i="2"/>
  <c r="L7" i="2" s="1"/>
  <c r="K8" i="2" s="1"/>
  <c r="J9" i="2" s="1"/>
  <c r="I10" i="2" s="1"/>
  <c r="H11" i="2" s="1"/>
  <c r="G12" i="2" s="1"/>
  <c r="F13" i="2" s="1"/>
  <c r="E14" i="2" s="1"/>
  <c r="D15" i="2" s="1"/>
  <c r="C16" i="2" s="1"/>
  <c r="G5" i="2"/>
  <c r="F6" i="2" s="1"/>
  <c r="E7" i="2" s="1"/>
  <c r="D8" i="2" s="1"/>
  <c r="C9" i="2" s="1"/>
  <c r="C5" i="2"/>
  <c r="G4" i="2"/>
  <c r="F5" i="2" s="1"/>
  <c r="E6" i="2" s="1"/>
  <c r="D7" i="2" s="1"/>
  <c r="C8" i="2" s="1"/>
  <c r="O5" i="2"/>
  <c r="N6" i="2" s="1"/>
  <c r="M7" i="2" s="1"/>
  <c r="L8" i="2" s="1"/>
  <c r="K9" i="2" s="1"/>
  <c r="J10" i="2" s="1"/>
  <c r="I11" i="2" s="1"/>
  <c r="H12" i="2" s="1"/>
  <c r="G13" i="2" s="1"/>
  <c r="F14" i="2" s="1"/>
  <c r="E15" i="2" s="1"/>
  <c r="D16" i="2" s="1"/>
  <c r="C17" i="2" s="1"/>
  <c r="O6" i="2"/>
  <c r="O7" i="2"/>
  <c r="O8" i="2"/>
  <c r="O9" i="2"/>
  <c r="N10" i="2" s="1"/>
  <c r="M11" i="2" s="1"/>
  <c r="L12" i="2" s="1"/>
  <c r="K13" i="2" s="1"/>
  <c r="J14" i="2" s="1"/>
  <c r="I15" i="2" s="1"/>
  <c r="H16" i="2" s="1"/>
  <c r="G17" i="2" s="1"/>
  <c r="F18" i="2" s="1"/>
  <c r="E19" i="2" s="1"/>
  <c r="D20" i="2" s="1"/>
  <c r="C21" i="2" s="1"/>
  <c r="O10" i="2"/>
  <c r="N11" i="2" s="1"/>
  <c r="M12" i="2" s="1"/>
  <c r="L13" i="2" s="1"/>
  <c r="K14" i="2" s="1"/>
  <c r="J15" i="2" s="1"/>
  <c r="I16" i="2" s="1"/>
  <c r="H17" i="2" s="1"/>
  <c r="G18" i="2" s="1"/>
  <c r="F19" i="2" s="1"/>
  <c r="E20" i="2" s="1"/>
  <c r="D21" i="2" s="1"/>
  <c r="C22" i="2" s="1"/>
  <c r="O11" i="2"/>
  <c r="N12" i="2" s="1"/>
  <c r="M13" i="2" s="1"/>
  <c r="L14" i="2" s="1"/>
  <c r="K15" i="2" s="1"/>
  <c r="J16" i="2" s="1"/>
  <c r="I17" i="2" s="1"/>
  <c r="H18" i="2" s="1"/>
  <c r="G19" i="2" s="1"/>
  <c r="F20" i="2" s="1"/>
  <c r="E21" i="2" s="1"/>
  <c r="D22" i="2" s="1"/>
  <c r="C23" i="2" s="1"/>
  <c r="O12" i="2"/>
  <c r="O13" i="2"/>
  <c r="N14" i="2" s="1"/>
  <c r="M15" i="2" s="1"/>
  <c r="L16" i="2" s="1"/>
  <c r="K17" i="2" s="1"/>
  <c r="J18" i="2" s="1"/>
  <c r="I19" i="2" s="1"/>
  <c r="H20" i="2" s="1"/>
  <c r="G21" i="2" s="1"/>
  <c r="F22" i="2" s="1"/>
  <c r="E23" i="2" s="1"/>
  <c r="D24" i="2" s="1"/>
  <c r="C25" i="2" s="1"/>
  <c r="O14" i="2"/>
  <c r="O15" i="2"/>
  <c r="N16" i="2" s="1"/>
  <c r="M17" i="2" s="1"/>
  <c r="O16" i="2"/>
  <c r="N17" i="2" s="1"/>
  <c r="M18" i="2" s="1"/>
  <c r="L19" i="2" s="1"/>
  <c r="K20" i="2" s="1"/>
  <c r="J21" i="2" s="1"/>
  <c r="I22" i="2" s="1"/>
  <c r="H23" i="2" s="1"/>
  <c r="G24" i="2" s="1"/>
  <c r="F25" i="2" s="1"/>
  <c r="E26" i="2" s="1"/>
  <c r="D27" i="2" s="1"/>
  <c r="C28" i="2" s="1"/>
  <c r="O17" i="2"/>
  <c r="N18" i="2" s="1"/>
  <c r="M19" i="2" s="1"/>
  <c r="L20" i="2" s="1"/>
  <c r="K21" i="2" s="1"/>
  <c r="J22" i="2" s="1"/>
  <c r="I23" i="2" s="1"/>
  <c r="H24" i="2" s="1"/>
  <c r="G25" i="2" s="1"/>
  <c r="F26" i="2" s="1"/>
  <c r="E27" i="2" s="1"/>
  <c r="D28" i="2" s="1"/>
  <c r="C29" i="2" s="1"/>
  <c r="O18" i="2"/>
  <c r="O19" i="2"/>
  <c r="N20" i="2" s="1"/>
  <c r="O20" i="2"/>
  <c r="N21" i="2" s="1"/>
  <c r="M22" i="2" s="1"/>
  <c r="L23" i="2" s="1"/>
  <c r="K24" i="2" s="1"/>
  <c r="J25" i="2" s="1"/>
  <c r="I26" i="2" s="1"/>
  <c r="H27" i="2" s="1"/>
  <c r="G28" i="2" s="1"/>
  <c r="F29" i="2" s="1"/>
  <c r="E30" i="2" s="1"/>
  <c r="D31" i="2" s="1"/>
  <c r="C32" i="2" s="1"/>
  <c r="O21" i="2"/>
  <c r="N22" i="2" s="1"/>
  <c r="M23" i="2" s="1"/>
  <c r="L24" i="2" s="1"/>
  <c r="K25" i="2" s="1"/>
  <c r="J26" i="2" s="1"/>
  <c r="I27" i="2" s="1"/>
  <c r="H28" i="2" s="1"/>
  <c r="G29" i="2" s="1"/>
  <c r="F30" i="2" s="1"/>
  <c r="E31" i="2" s="1"/>
  <c r="D32" i="2" s="1"/>
  <c r="C33" i="2" s="1"/>
  <c r="O22" i="2"/>
  <c r="O23" i="2"/>
  <c r="O24" i="2"/>
  <c r="N25" i="2" s="1"/>
  <c r="M26" i="2" s="1"/>
  <c r="L27" i="2" s="1"/>
  <c r="K28" i="2" s="1"/>
  <c r="J29" i="2" s="1"/>
  <c r="I30" i="2" s="1"/>
  <c r="H31" i="2" s="1"/>
  <c r="G32" i="2" s="1"/>
  <c r="F33" i="2" s="1"/>
  <c r="E34" i="2" s="1"/>
  <c r="D35" i="2" s="1"/>
  <c r="C36" i="2" s="1"/>
  <c r="O25" i="2"/>
  <c r="N26" i="2" s="1"/>
  <c r="M27" i="2" s="1"/>
  <c r="L28" i="2" s="1"/>
  <c r="K29" i="2" s="1"/>
  <c r="J30" i="2" s="1"/>
  <c r="I31" i="2" s="1"/>
  <c r="H32" i="2" s="1"/>
  <c r="G33" i="2" s="1"/>
  <c r="F34" i="2" s="1"/>
  <c r="E35" i="2" s="1"/>
  <c r="D36" i="2" s="1"/>
  <c r="C37" i="2" s="1"/>
  <c r="O26" i="2"/>
  <c r="O27" i="2"/>
  <c r="N28" i="2" s="1"/>
  <c r="O28" i="2"/>
  <c r="N29" i="2" s="1"/>
  <c r="M30" i="2" s="1"/>
  <c r="L31" i="2" s="1"/>
  <c r="K32" i="2" s="1"/>
  <c r="J33" i="2" s="1"/>
  <c r="I34" i="2" s="1"/>
  <c r="H35" i="2" s="1"/>
  <c r="G36" i="2" s="1"/>
  <c r="F37" i="2" s="1"/>
  <c r="E38" i="2" s="1"/>
  <c r="D39" i="2" s="1"/>
  <c r="C40" i="2" s="1"/>
  <c r="O29" i="2"/>
  <c r="N30" i="2" s="1"/>
  <c r="M31" i="2" s="1"/>
  <c r="L32" i="2" s="1"/>
  <c r="K33" i="2" s="1"/>
  <c r="J34" i="2" s="1"/>
  <c r="I35" i="2" s="1"/>
  <c r="H36" i="2" s="1"/>
  <c r="G37" i="2" s="1"/>
  <c r="F38" i="2" s="1"/>
  <c r="E39" i="2" s="1"/>
  <c r="D40" i="2" s="1"/>
  <c r="C41" i="2" s="1"/>
  <c r="O30" i="2"/>
  <c r="O31" i="2"/>
  <c r="O32" i="2"/>
  <c r="N33" i="2" s="1"/>
  <c r="M34" i="2" s="1"/>
  <c r="L35" i="2" s="1"/>
  <c r="K36" i="2" s="1"/>
  <c r="J37" i="2" s="1"/>
  <c r="I38" i="2" s="1"/>
  <c r="H39" i="2" s="1"/>
  <c r="G40" i="2" s="1"/>
  <c r="F41" i="2" s="1"/>
  <c r="E42" i="2" s="1"/>
  <c r="O33" i="2"/>
  <c r="N34" i="2" s="1"/>
  <c r="M35" i="2" s="1"/>
  <c r="L36" i="2" s="1"/>
  <c r="K37" i="2" s="1"/>
  <c r="J38" i="2" s="1"/>
  <c r="I39" i="2" s="1"/>
  <c r="H40" i="2" s="1"/>
  <c r="G41" i="2" s="1"/>
  <c r="F42" i="2" s="1"/>
  <c r="O34" i="2"/>
  <c r="O35" i="2"/>
  <c r="N36" i="2" s="1"/>
  <c r="O36" i="2"/>
  <c r="N37" i="2" s="1"/>
  <c r="M38" i="2" s="1"/>
  <c r="L39" i="2" s="1"/>
  <c r="K40" i="2" s="1"/>
  <c r="J41" i="2" s="1"/>
  <c r="I42" i="2" s="1"/>
  <c r="O37" i="2"/>
  <c r="N38" i="2" s="1"/>
  <c r="M39" i="2" s="1"/>
  <c r="L40" i="2" s="1"/>
  <c r="K41" i="2" s="1"/>
  <c r="J42" i="2" s="1"/>
  <c r="O38" i="2"/>
  <c r="O39" i="2"/>
  <c r="O40" i="2"/>
  <c r="N41" i="2" s="1"/>
  <c r="M42" i="2" s="1"/>
  <c r="O41" i="2"/>
  <c r="N42" i="2" s="1"/>
  <c r="O42" i="2"/>
  <c r="O4" i="2"/>
  <c r="N5" i="2" s="1"/>
  <c r="C24" i="1"/>
  <c r="O3" i="2"/>
  <c r="N4" i="2" s="1"/>
  <c r="M5" i="2" s="1"/>
  <c r="L6" i="2" s="1"/>
  <c r="K7" i="2" s="1"/>
  <c r="J8" i="2" s="1"/>
  <c r="I9" i="2" s="1"/>
  <c r="H10" i="2" s="1"/>
  <c r="G11" i="2" s="1"/>
  <c r="F12" i="2" s="1"/>
  <c r="E13" i="2" s="1"/>
  <c r="D14" i="2" s="1"/>
  <c r="C15" i="2" s="1"/>
  <c r="N3" i="2"/>
  <c r="M4" i="2" s="1"/>
  <c r="L5" i="2" s="1"/>
  <c r="K6" i="2" s="1"/>
  <c r="J7" i="2" s="1"/>
  <c r="I8" i="2" s="1"/>
  <c r="H9" i="2" s="1"/>
  <c r="G10" i="2" s="1"/>
  <c r="F11" i="2" s="1"/>
  <c r="E12" i="2" s="1"/>
  <c r="D13" i="2" s="1"/>
  <c r="C14" i="2" s="1"/>
  <c r="M3" i="2"/>
  <c r="L4" i="2" s="1"/>
  <c r="K5" i="2" s="1"/>
  <c r="J6" i="2" s="1"/>
  <c r="I7" i="2" s="1"/>
  <c r="H8" i="2" s="1"/>
  <c r="G9" i="2" s="1"/>
  <c r="F10" i="2" s="1"/>
  <c r="E11" i="2" s="1"/>
  <c r="D12" i="2" s="1"/>
  <c r="C13" i="2" s="1"/>
  <c r="L3" i="2"/>
  <c r="K4" i="2" s="1"/>
  <c r="J5" i="2" s="1"/>
  <c r="I6" i="2" s="1"/>
  <c r="H7" i="2" s="1"/>
  <c r="G8" i="2" s="1"/>
  <c r="F9" i="2" s="1"/>
  <c r="E10" i="2" s="1"/>
  <c r="D11" i="2" s="1"/>
  <c r="C12" i="2" s="1"/>
  <c r="K3" i="2"/>
  <c r="J4" i="2" s="1"/>
  <c r="I5" i="2" s="1"/>
  <c r="H6" i="2" s="1"/>
  <c r="G7" i="2" s="1"/>
  <c r="F8" i="2" s="1"/>
  <c r="E9" i="2" s="1"/>
  <c r="D10" i="2" s="1"/>
  <c r="C11" i="2" s="1"/>
  <c r="J3" i="2"/>
  <c r="I4" i="2" s="1"/>
  <c r="H5" i="2" s="1"/>
  <c r="G6" i="2" s="1"/>
  <c r="F7" i="2" s="1"/>
  <c r="E8" i="2" s="1"/>
  <c r="D9" i="2" s="1"/>
  <c r="C10" i="2" s="1"/>
  <c r="I3" i="2"/>
  <c r="H4" i="2" s="1"/>
  <c r="H3" i="2"/>
  <c r="G3" i="2"/>
  <c r="F4" i="2" s="1"/>
  <c r="E5" i="2" s="1"/>
  <c r="D6" i="2" s="1"/>
  <c r="C7" i="2" s="1"/>
  <c r="F3" i="2"/>
  <c r="E4" i="2" s="1"/>
  <c r="D5" i="2" s="1"/>
  <c r="C6" i="2" s="1"/>
  <c r="E3" i="2"/>
  <c r="D4" i="2" s="1"/>
  <c r="D3" i="2"/>
  <c r="C4" i="2" s="1"/>
  <c r="C3" i="2"/>
  <c r="L5" i="1"/>
  <c r="AO5" i="1"/>
  <c r="AE5" i="1"/>
  <c r="U5" i="1"/>
  <c r="K5" i="1"/>
  <c r="V5" i="1"/>
  <c r="AF5" i="1"/>
  <c r="AP5" i="1"/>
  <c r="AZ5" i="1"/>
  <c r="AZ4" i="1"/>
  <c r="AP4" i="1"/>
  <c r="AF4" i="1"/>
  <c r="V4" i="1"/>
  <c r="L4" i="1"/>
  <c r="B12" i="11" l="1"/>
  <c r="B11" i="11"/>
  <c r="X8" i="7"/>
  <c r="X12" i="7"/>
  <c r="X16" i="7"/>
  <c r="X20" i="7"/>
  <c r="X24" i="7"/>
  <c r="E2" i="14"/>
  <c r="E8" i="13"/>
  <c r="N8" i="13" s="1"/>
  <c r="I16" i="14"/>
  <c r="R16" i="14" s="1"/>
  <c r="AC3" i="13"/>
  <c r="AK3" i="13" s="1"/>
  <c r="H10" i="14"/>
  <c r="AA13" i="14"/>
  <c r="AB15" i="14"/>
  <c r="AK15" i="14" s="1"/>
  <c r="AT15" i="14" s="1"/>
  <c r="X9" i="7"/>
  <c r="X13" i="7"/>
  <c r="X17" i="7"/>
  <c r="X21" i="7"/>
  <c r="AJ21" i="7" s="1"/>
  <c r="W9" i="7"/>
  <c r="W13" i="7"/>
  <c r="W17" i="7"/>
  <c r="W21" i="7"/>
  <c r="H3" i="13"/>
  <c r="Q3" i="13" s="1"/>
  <c r="H6" i="14"/>
  <c r="X6" i="7"/>
  <c r="AJ6" i="7" s="1"/>
  <c r="X10" i="7"/>
  <c r="F6" i="13"/>
  <c r="O6" i="13" s="1"/>
  <c r="AA5" i="14"/>
  <c r="X14" i="7"/>
  <c r="X18" i="7"/>
  <c r="X22" i="7"/>
  <c r="E12" i="13"/>
  <c r="N12" i="13" s="1"/>
  <c r="AA21" i="13"/>
  <c r="AI21" i="13" s="1"/>
  <c r="C7" i="14"/>
  <c r="X7" i="7"/>
  <c r="X11" i="7"/>
  <c r="X15" i="7"/>
  <c r="X19" i="7"/>
  <c r="X23" i="7"/>
  <c r="AA18" i="13"/>
  <c r="AI18" i="13" s="1"/>
  <c r="AD11" i="13"/>
  <c r="AD13" i="13"/>
  <c r="N1" i="14"/>
  <c r="I3" i="14"/>
  <c r="R3" i="14" s="1"/>
  <c r="Z4" i="14"/>
  <c r="B8" i="14"/>
  <c r="AA5" i="13"/>
  <c r="AI5" i="13" s="1"/>
  <c r="H11" i="13"/>
  <c r="Q11" i="13" s="1"/>
  <c r="AD12" i="13"/>
  <c r="G13" i="13"/>
  <c r="P13" i="13" s="1"/>
  <c r="AB2" i="14"/>
  <c r="AK2" i="14" s="1"/>
  <c r="AT2" i="14" s="1"/>
  <c r="I4" i="14"/>
  <c r="R4" i="14" s="1"/>
  <c r="G13" i="14"/>
  <c r="L1" i="7"/>
  <c r="G8" i="13"/>
  <c r="P8" i="13" s="1"/>
  <c r="AA8" i="13"/>
  <c r="AI8" i="13" s="1"/>
  <c r="Z10" i="13"/>
  <c r="AH10" i="13" s="1"/>
  <c r="Z15" i="13"/>
  <c r="AH15" i="13" s="1"/>
  <c r="AA16" i="13"/>
  <c r="AI16" i="13" s="1"/>
  <c r="AB17" i="13"/>
  <c r="AJ17" i="13" s="1"/>
  <c r="O1" i="14"/>
  <c r="Y7" i="14"/>
  <c r="W7" i="7"/>
  <c r="W11" i="7"/>
  <c r="W15" i="7"/>
  <c r="W19" i="7"/>
  <c r="W23" i="7"/>
  <c r="H4" i="13"/>
  <c r="Q4" i="13" s="1"/>
  <c r="AC4" i="13"/>
  <c r="AK4" i="13" s="1"/>
  <c r="AL4" i="13" s="1"/>
  <c r="M26" i="7" s="1"/>
  <c r="E6" i="13"/>
  <c r="N6" i="13" s="1"/>
  <c r="AB7" i="13"/>
  <c r="AJ7" i="13" s="1"/>
  <c r="Z11" i="13"/>
  <c r="AH11" i="13" s="1"/>
  <c r="AB19" i="13"/>
  <c r="AJ19" i="13" s="1"/>
  <c r="AL19" i="13" s="1"/>
  <c r="M41" i="7" s="1"/>
  <c r="M1" i="14"/>
  <c r="C2" i="14"/>
  <c r="G3" i="14"/>
  <c r="X3" i="14"/>
  <c r="H4" i="14"/>
  <c r="Q18" i="14" s="1"/>
  <c r="Y4" i="14"/>
  <c r="B6" i="14"/>
  <c r="G12" i="14"/>
  <c r="E18" i="14"/>
  <c r="W6" i="7"/>
  <c r="W10" i="7"/>
  <c r="W14" i="7"/>
  <c r="W18" i="7"/>
  <c r="W22" i="7"/>
  <c r="G4" i="13"/>
  <c r="P4" i="13" s="1"/>
  <c r="I5" i="13"/>
  <c r="R5" i="13" s="1"/>
  <c r="AB5" i="13"/>
  <c r="AJ5" i="13" s="1"/>
  <c r="AC8" i="13"/>
  <c r="AK8" i="13" s="1"/>
  <c r="AD9" i="13"/>
  <c r="AC10" i="13"/>
  <c r="AK10" i="13" s="1"/>
  <c r="AL10" i="13" s="1"/>
  <c r="M32" i="7" s="1"/>
  <c r="AA12" i="13"/>
  <c r="AI12" i="13" s="1"/>
  <c r="I20" i="13"/>
  <c r="R20" i="13" s="1"/>
  <c r="B4" i="14"/>
  <c r="C5" i="14"/>
  <c r="G7" i="14"/>
  <c r="AA9" i="14"/>
  <c r="C15" i="14"/>
  <c r="B18" i="14"/>
  <c r="AA18" i="14"/>
  <c r="I2" i="14"/>
  <c r="R2" i="14" s="1"/>
  <c r="I3" i="13"/>
  <c r="R3" i="13" s="1"/>
  <c r="B54" i="7"/>
  <c r="I6" i="14"/>
  <c r="R6" i="14" s="1"/>
  <c r="B58" i="7"/>
  <c r="I10" i="14"/>
  <c r="R10" i="14" s="1"/>
  <c r="I11" i="13"/>
  <c r="R11" i="13" s="1"/>
  <c r="B62" i="7"/>
  <c r="I14" i="14"/>
  <c r="R14" i="14" s="1"/>
  <c r="I15" i="13"/>
  <c r="R15" i="13" s="1"/>
  <c r="B66" i="7"/>
  <c r="I19" i="13"/>
  <c r="R19" i="13" s="1"/>
  <c r="B2" i="12"/>
  <c r="B2" i="14"/>
  <c r="C18" i="12"/>
  <c r="C18" i="14"/>
  <c r="C16" i="12"/>
  <c r="C16" i="14"/>
  <c r="C14" i="12"/>
  <c r="C14" i="14"/>
  <c r="C12" i="12"/>
  <c r="C12" i="14"/>
  <c r="I7" i="13"/>
  <c r="R7" i="13" s="1"/>
  <c r="I18" i="14"/>
  <c r="R18" i="14" s="1"/>
  <c r="B49" i="7"/>
  <c r="I1" i="14"/>
  <c r="I2" i="13"/>
  <c r="AD2" i="13" s="1"/>
  <c r="I5" i="14"/>
  <c r="R5" i="14" s="1"/>
  <c r="I6" i="13"/>
  <c r="R6" i="13" s="1"/>
  <c r="I9" i="14"/>
  <c r="R9" i="14" s="1"/>
  <c r="I10" i="13"/>
  <c r="R10" i="13" s="1"/>
  <c r="I13" i="14"/>
  <c r="R13" i="14" s="1"/>
  <c r="I14" i="13"/>
  <c r="R14" i="13" s="1"/>
  <c r="I17" i="14"/>
  <c r="R17" i="14" s="1"/>
  <c r="I18" i="13"/>
  <c r="R18" i="13" s="1"/>
  <c r="B19" i="12"/>
  <c r="B19" i="14"/>
  <c r="B17" i="12"/>
  <c r="B17" i="14"/>
  <c r="B15" i="12"/>
  <c r="B15" i="14"/>
  <c r="B13" i="12"/>
  <c r="B13" i="14"/>
  <c r="B11" i="12"/>
  <c r="B11" i="14"/>
  <c r="B9" i="12"/>
  <c r="B9" i="14"/>
  <c r="B7" i="12"/>
  <c r="B7" i="14"/>
  <c r="B5" i="12"/>
  <c r="B5" i="14"/>
  <c r="B3" i="12"/>
  <c r="B3" i="14"/>
  <c r="AB18" i="14"/>
  <c r="AK18" i="14" s="1"/>
  <c r="AT18" i="14" s="1"/>
  <c r="AD19" i="13"/>
  <c r="AB14" i="14"/>
  <c r="AK14" i="14" s="1"/>
  <c r="AT14" i="14" s="1"/>
  <c r="AD15" i="13"/>
  <c r="AB6" i="14"/>
  <c r="AK6" i="14" s="1"/>
  <c r="AT6" i="14" s="1"/>
  <c r="AD7" i="13"/>
  <c r="F52" i="7"/>
  <c r="E4" i="14"/>
  <c r="E5" i="13"/>
  <c r="N5" i="13" s="1"/>
  <c r="F56" i="7"/>
  <c r="E9" i="13"/>
  <c r="N9" i="13" s="1"/>
  <c r="E8" i="14"/>
  <c r="F60" i="7"/>
  <c r="E12" i="14"/>
  <c r="E13" i="13"/>
  <c r="N13" i="13" s="1"/>
  <c r="F64" i="7"/>
  <c r="E17" i="13"/>
  <c r="N17" i="13" s="1"/>
  <c r="E16" i="14"/>
  <c r="E20" i="14"/>
  <c r="E21" i="13"/>
  <c r="N21" i="13" s="1"/>
  <c r="X8" i="14"/>
  <c r="Z9" i="13"/>
  <c r="AH9" i="13" s="1"/>
  <c r="X12" i="14"/>
  <c r="Z13" i="13"/>
  <c r="AH13" i="13" s="1"/>
  <c r="Z17" i="13"/>
  <c r="AH17" i="13" s="1"/>
  <c r="X16" i="14"/>
  <c r="Z21" i="13"/>
  <c r="AH21" i="13" s="1"/>
  <c r="X20" i="14"/>
  <c r="H6" i="13"/>
  <c r="Q6" i="13" s="1"/>
  <c r="H5" i="14"/>
  <c r="H8" i="13"/>
  <c r="Q8" i="13" s="1"/>
  <c r="H7" i="14"/>
  <c r="H9" i="12"/>
  <c r="H9" i="14"/>
  <c r="H10" i="13"/>
  <c r="Q10" i="13" s="1"/>
  <c r="H11" i="14"/>
  <c r="H12" i="13"/>
  <c r="Q12" i="13" s="1"/>
  <c r="H13" i="12"/>
  <c r="H13" i="14"/>
  <c r="H14" i="13"/>
  <c r="Q14" i="13" s="1"/>
  <c r="H16" i="13"/>
  <c r="Q16" i="13" s="1"/>
  <c r="H15" i="14"/>
  <c r="H18" i="13"/>
  <c r="Q18" i="13" s="1"/>
  <c r="H17" i="14"/>
  <c r="H19" i="14"/>
  <c r="H20" i="13"/>
  <c r="Q20" i="13" s="1"/>
  <c r="H22" i="13"/>
  <c r="Q22" i="13" s="1"/>
  <c r="H21" i="14"/>
  <c r="Y5" i="14"/>
  <c r="AA6" i="13"/>
  <c r="AI6" i="13" s="1"/>
  <c r="Y9" i="12"/>
  <c r="Y9" i="14"/>
  <c r="AA10" i="13"/>
  <c r="AI10" i="13" s="1"/>
  <c r="Y13" i="14"/>
  <c r="AA14" i="13"/>
  <c r="AI14" i="13" s="1"/>
  <c r="Y21" i="12"/>
  <c r="Y21" i="14"/>
  <c r="AA22" i="13"/>
  <c r="AI22" i="13" s="1"/>
  <c r="Z21" i="12"/>
  <c r="Z21" i="14"/>
  <c r="AB22" i="13"/>
  <c r="AJ22" i="13" s="1"/>
  <c r="Z19" i="12"/>
  <c r="Z19" i="14"/>
  <c r="AB20" i="13"/>
  <c r="AJ20" i="13" s="1"/>
  <c r="Z17" i="12"/>
  <c r="Z17" i="14"/>
  <c r="AB18" i="13"/>
  <c r="AJ18" i="13" s="1"/>
  <c r="Z15" i="12"/>
  <c r="Z15" i="14"/>
  <c r="AB16" i="13"/>
  <c r="AJ16" i="13" s="1"/>
  <c r="AL16" i="13" s="1"/>
  <c r="M38" i="7" s="1"/>
  <c r="AB14" i="13"/>
  <c r="AJ14" i="13" s="1"/>
  <c r="AL14" i="13" s="1"/>
  <c r="M36" i="7" s="1"/>
  <c r="Z13" i="14"/>
  <c r="Z11" i="12"/>
  <c r="Z11" i="14"/>
  <c r="Z9" i="14"/>
  <c r="AB10" i="13"/>
  <c r="AJ10" i="13" s="1"/>
  <c r="Z7" i="12"/>
  <c r="Z7" i="14"/>
  <c r="AB8" i="13"/>
  <c r="AJ8" i="13" s="1"/>
  <c r="Z5" i="12"/>
  <c r="Z5" i="14"/>
  <c r="AB6" i="13"/>
  <c r="AJ6" i="13" s="1"/>
  <c r="AL6" i="13" s="1"/>
  <c r="M28" i="7" s="1"/>
  <c r="Z3" i="12"/>
  <c r="Z3" i="14"/>
  <c r="AB4" i="13"/>
  <c r="AJ4" i="13" s="1"/>
  <c r="G5" i="14"/>
  <c r="G6" i="13"/>
  <c r="P6" i="13" s="1"/>
  <c r="G17" i="12"/>
  <c r="G17" i="14"/>
  <c r="G21" i="12"/>
  <c r="G21" i="14"/>
  <c r="G22" i="13"/>
  <c r="P22" i="13" s="1"/>
  <c r="G10" i="13"/>
  <c r="P10" i="13" s="1"/>
  <c r="G18" i="13"/>
  <c r="P18" i="13" s="1"/>
  <c r="I22" i="13"/>
  <c r="R22" i="13" s="1"/>
  <c r="X4" i="14"/>
  <c r="C20" i="14"/>
  <c r="C10" i="12"/>
  <c r="C10" i="14"/>
  <c r="C8" i="12"/>
  <c r="C8" i="14"/>
  <c r="C6" i="12"/>
  <c r="C6" i="14"/>
  <c r="C4" i="12"/>
  <c r="C4" i="14"/>
  <c r="AD22" i="13"/>
  <c r="AB21" i="14"/>
  <c r="AK21" i="14" s="1"/>
  <c r="AT21" i="14" s="1"/>
  <c r="AD18" i="13"/>
  <c r="AB17" i="14"/>
  <c r="AK17" i="14" s="1"/>
  <c r="AT17" i="14" s="1"/>
  <c r="AB13" i="14"/>
  <c r="AK13" i="14" s="1"/>
  <c r="AT13" i="14" s="1"/>
  <c r="AD14" i="13"/>
  <c r="AD6" i="13"/>
  <c r="AB5" i="14"/>
  <c r="AK5" i="14" s="1"/>
  <c r="AT5" i="14" s="1"/>
  <c r="F57" i="7"/>
  <c r="E9" i="14"/>
  <c r="E10" i="13"/>
  <c r="N10" i="13" s="1"/>
  <c r="F61" i="7"/>
  <c r="E14" i="13"/>
  <c r="N14" i="13" s="1"/>
  <c r="F65" i="7"/>
  <c r="E18" i="13"/>
  <c r="N18" i="13" s="1"/>
  <c r="E21" i="14"/>
  <c r="E22" i="13"/>
  <c r="N22" i="13" s="1"/>
  <c r="F73" i="7"/>
  <c r="X5" i="14"/>
  <c r="Z6" i="13"/>
  <c r="AH6" i="13" s="1"/>
  <c r="F85" i="7"/>
  <c r="Z18" i="13"/>
  <c r="AH18" i="13" s="1"/>
  <c r="Z22" i="13"/>
  <c r="AH22" i="13" s="1"/>
  <c r="X21" i="14"/>
  <c r="G50" i="7"/>
  <c r="F2" i="14"/>
  <c r="G52" i="7"/>
  <c r="F4" i="14"/>
  <c r="G54" i="7"/>
  <c r="F6" i="14"/>
  <c r="G56" i="7"/>
  <c r="F8" i="14"/>
  <c r="G58" i="7"/>
  <c r="F10" i="14"/>
  <c r="F11" i="13"/>
  <c r="O11" i="13" s="1"/>
  <c r="G60" i="7"/>
  <c r="F13" i="13"/>
  <c r="O13" i="13" s="1"/>
  <c r="F12" i="14"/>
  <c r="G62" i="7"/>
  <c r="F14" i="14"/>
  <c r="G64" i="7"/>
  <c r="F16" i="14"/>
  <c r="F17" i="13"/>
  <c r="O17" i="13" s="1"/>
  <c r="G66" i="7"/>
  <c r="F18" i="14"/>
  <c r="G70" i="7"/>
  <c r="Y2" i="14"/>
  <c r="AA3" i="13"/>
  <c r="AI3" i="13" s="1"/>
  <c r="Y14" i="14"/>
  <c r="AA15" i="13"/>
  <c r="AI15" i="13" s="1"/>
  <c r="AA20" i="12"/>
  <c r="AA20" i="14"/>
  <c r="AA16" i="12"/>
  <c r="AA16" i="14"/>
  <c r="I78" i="7"/>
  <c r="AA10" i="14"/>
  <c r="AA8" i="12"/>
  <c r="AA8" i="14"/>
  <c r="I74" i="7"/>
  <c r="AA6" i="14"/>
  <c r="I72" i="7"/>
  <c r="AA4" i="14"/>
  <c r="H50" i="7"/>
  <c r="G2" i="14"/>
  <c r="H54" i="7"/>
  <c r="G6" i="14"/>
  <c r="H58" i="7"/>
  <c r="G10" i="14"/>
  <c r="H62" i="7"/>
  <c r="G15" i="13"/>
  <c r="P15" i="13" s="1"/>
  <c r="H66" i="7"/>
  <c r="G18" i="14"/>
  <c r="W24" i="7"/>
  <c r="F3" i="13"/>
  <c r="O3" i="13" s="1"/>
  <c r="AC7" i="13"/>
  <c r="AK7" i="13" s="1"/>
  <c r="AL7" i="13" s="1"/>
  <c r="M29" i="7" s="1"/>
  <c r="AC9" i="13"/>
  <c r="AK9" i="13" s="1"/>
  <c r="AL9" i="13" s="1"/>
  <c r="M31" i="7" s="1"/>
  <c r="Z14" i="13"/>
  <c r="AH14" i="13" s="1"/>
  <c r="E5" i="14"/>
  <c r="G3" i="13"/>
  <c r="P3" i="13" s="1"/>
  <c r="F7" i="13"/>
  <c r="O7" i="13" s="1"/>
  <c r="F9" i="13"/>
  <c r="O9" i="13" s="1"/>
  <c r="AA11" i="13"/>
  <c r="AI11" i="13" s="1"/>
  <c r="F15" i="13"/>
  <c r="O15" i="13" s="1"/>
  <c r="F19" i="13"/>
  <c r="O19" i="13" s="1"/>
  <c r="AA19" i="13"/>
  <c r="AI19" i="13" s="1"/>
  <c r="F21" i="13"/>
  <c r="O21" i="13" s="1"/>
  <c r="AA14" i="14"/>
  <c r="X17" i="14"/>
  <c r="B56" i="7"/>
  <c r="I8" i="14"/>
  <c r="R8" i="14" s="1"/>
  <c r="I9" i="13"/>
  <c r="R9" i="13" s="1"/>
  <c r="B60" i="7"/>
  <c r="I12" i="14"/>
  <c r="R12" i="14" s="1"/>
  <c r="I13" i="13"/>
  <c r="R13" i="13" s="1"/>
  <c r="I20" i="14"/>
  <c r="R20" i="14" s="1"/>
  <c r="I21" i="13"/>
  <c r="R21" i="13" s="1"/>
  <c r="C19" i="12"/>
  <c r="C19" i="14"/>
  <c r="C17" i="12"/>
  <c r="C17" i="14"/>
  <c r="C13" i="12"/>
  <c r="C13" i="14"/>
  <c r="C11" i="12"/>
  <c r="C11" i="14"/>
  <c r="C9" i="12"/>
  <c r="C9" i="14"/>
  <c r="C3" i="12"/>
  <c r="C3" i="14"/>
  <c r="AD20" i="13"/>
  <c r="AB19" i="14"/>
  <c r="AK19" i="14" s="1"/>
  <c r="AT19" i="14" s="1"/>
  <c r="AB7" i="14"/>
  <c r="AK7" i="14" s="1"/>
  <c r="AT7" i="14" s="1"/>
  <c r="AD8" i="13"/>
  <c r="AB3" i="14"/>
  <c r="AK3" i="14" s="1"/>
  <c r="AT3" i="14" s="1"/>
  <c r="AD4" i="13"/>
  <c r="E3" i="14"/>
  <c r="E4" i="13"/>
  <c r="N4" i="13" s="1"/>
  <c r="S4" i="13" s="1"/>
  <c r="M6" i="7" s="1"/>
  <c r="E20" i="13"/>
  <c r="N20" i="13" s="1"/>
  <c r="S20" i="13" s="1"/>
  <c r="M22" i="7" s="1"/>
  <c r="E19" i="14"/>
  <c r="X7" i="14"/>
  <c r="Z8" i="13"/>
  <c r="AH8" i="13" s="1"/>
  <c r="F79" i="7"/>
  <c r="X11" i="14"/>
  <c r="Z16" i="13"/>
  <c r="AH16" i="13" s="1"/>
  <c r="X15" i="14"/>
  <c r="X19" i="14"/>
  <c r="Z20" i="13"/>
  <c r="AH20" i="13" s="1"/>
  <c r="F3" i="12"/>
  <c r="F3" i="14"/>
  <c r="F7" i="12"/>
  <c r="F7" i="14"/>
  <c r="F11" i="12"/>
  <c r="F11" i="14"/>
  <c r="F13" i="14"/>
  <c r="F14" i="13"/>
  <c r="O14" i="13" s="1"/>
  <c r="F15" i="12"/>
  <c r="F15" i="14"/>
  <c r="F17" i="14"/>
  <c r="F18" i="13"/>
  <c r="O18" i="13" s="1"/>
  <c r="F19" i="12"/>
  <c r="F19" i="14"/>
  <c r="F21" i="14"/>
  <c r="F22" i="13"/>
  <c r="O22" i="13" s="1"/>
  <c r="Y8" i="14"/>
  <c r="AA9" i="13"/>
  <c r="AI9" i="13" s="1"/>
  <c r="Y12" i="12"/>
  <c r="Y12" i="14"/>
  <c r="AA13" i="13"/>
  <c r="AI13" i="13" s="1"/>
  <c r="Y16" i="12"/>
  <c r="Y16" i="14"/>
  <c r="AA17" i="13"/>
  <c r="AI17" i="13" s="1"/>
  <c r="AA19" i="12"/>
  <c r="AC20" i="13"/>
  <c r="AK20" i="13" s="1"/>
  <c r="AL20" i="13" s="1"/>
  <c r="M42" i="7" s="1"/>
  <c r="AA19" i="14"/>
  <c r="AA17" i="14"/>
  <c r="AC18" i="13"/>
  <c r="AK18" i="13" s="1"/>
  <c r="AA15" i="12"/>
  <c r="AA15" i="14"/>
  <c r="AA11" i="14"/>
  <c r="AC12" i="13"/>
  <c r="AK12" i="13" s="1"/>
  <c r="AL12" i="13" s="1"/>
  <c r="M34" i="7" s="1"/>
  <c r="G4" i="12"/>
  <c r="G4" i="14"/>
  <c r="G8" i="12"/>
  <c r="G8" i="14"/>
  <c r="G16" i="12"/>
  <c r="G16" i="14"/>
  <c r="G17" i="13"/>
  <c r="P17" i="13" s="1"/>
  <c r="G20" i="12"/>
  <c r="G20" i="14"/>
  <c r="AB3" i="13"/>
  <c r="AJ3" i="13" s="1"/>
  <c r="AL3" i="13" s="1"/>
  <c r="AC5" i="13"/>
  <c r="AK5" i="13" s="1"/>
  <c r="AL5" i="13" s="1"/>
  <c r="M27" i="7" s="1"/>
  <c r="G7" i="13"/>
  <c r="P7" i="13" s="1"/>
  <c r="AA7" i="13"/>
  <c r="AI7" i="13" s="1"/>
  <c r="F8" i="13"/>
  <c r="O8" i="13" s="1"/>
  <c r="G9" i="13"/>
  <c r="P9" i="13" s="1"/>
  <c r="F10" i="13"/>
  <c r="O10" i="13" s="1"/>
  <c r="AD10" i="13"/>
  <c r="AC11" i="13"/>
  <c r="AK11" i="13" s="1"/>
  <c r="AC13" i="13"/>
  <c r="AK13" i="13" s="1"/>
  <c r="E16" i="13"/>
  <c r="N16" i="13" s="1"/>
  <c r="I17" i="13"/>
  <c r="R17" i="13" s="1"/>
  <c r="AC17" i="13"/>
  <c r="AK17" i="13" s="1"/>
  <c r="AL17" i="13" s="1"/>
  <c r="M39" i="7" s="1"/>
  <c r="G19" i="13"/>
  <c r="P19" i="13" s="1"/>
  <c r="G21" i="13"/>
  <c r="P21" i="13" s="1"/>
  <c r="AC21" i="13"/>
  <c r="AK21" i="13" s="1"/>
  <c r="AC22" i="13"/>
  <c r="AK22" i="13" s="1"/>
  <c r="AL22" i="13" s="1"/>
  <c r="M44" i="7" s="1"/>
  <c r="K1" i="14"/>
  <c r="U1" i="14"/>
  <c r="AD1" i="14" s="1"/>
  <c r="AM1" i="14" s="1"/>
  <c r="Y10" i="14"/>
  <c r="AA12" i="14"/>
  <c r="E13" i="14"/>
  <c r="G14" i="14"/>
  <c r="E17" i="14"/>
  <c r="Y18" i="14"/>
  <c r="C21" i="14"/>
  <c r="B55" i="7"/>
  <c r="I7" i="14"/>
  <c r="R7" i="14" s="1"/>
  <c r="B59" i="7"/>
  <c r="I11" i="14"/>
  <c r="R11" i="14" s="1"/>
  <c r="B63" i="7"/>
  <c r="I15" i="14"/>
  <c r="R15" i="14" s="1"/>
  <c r="B20" i="12"/>
  <c r="B20" i="14"/>
  <c r="B16" i="12"/>
  <c r="B16" i="14"/>
  <c r="B14" i="12"/>
  <c r="B14" i="14"/>
  <c r="B12" i="12"/>
  <c r="B12" i="14"/>
  <c r="B10" i="12"/>
  <c r="B10" i="14"/>
  <c r="B84" i="7"/>
  <c r="AB16" i="14"/>
  <c r="AK16" i="14" s="1"/>
  <c r="AT16" i="14" s="1"/>
  <c r="AD17" i="13"/>
  <c r="F54" i="7"/>
  <c r="E6" i="14"/>
  <c r="F58" i="7"/>
  <c r="E10" i="14"/>
  <c r="F70" i="7"/>
  <c r="X2" i="14"/>
  <c r="F86" i="7"/>
  <c r="X18" i="14"/>
  <c r="Z19" i="13"/>
  <c r="AH19" i="13" s="1"/>
  <c r="I56" i="7"/>
  <c r="H8" i="14"/>
  <c r="I60" i="7"/>
  <c r="H12" i="14"/>
  <c r="I62" i="7"/>
  <c r="H14" i="14"/>
  <c r="I64" i="7"/>
  <c r="H16" i="14"/>
  <c r="H17" i="13"/>
  <c r="Q17" i="13" s="1"/>
  <c r="I66" i="7"/>
  <c r="H18" i="14"/>
  <c r="H19" i="13"/>
  <c r="Q19" i="13" s="1"/>
  <c r="I68" i="7"/>
  <c r="H21" i="13"/>
  <c r="Q21" i="13" s="1"/>
  <c r="H20" i="14"/>
  <c r="G71" i="7"/>
  <c r="Y3" i="14"/>
  <c r="G87" i="7"/>
  <c r="Y19" i="14"/>
  <c r="H88" i="7"/>
  <c r="Z20" i="14"/>
  <c r="AB21" i="13"/>
  <c r="AJ21" i="13" s="1"/>
  <c r="Z14" i="12"/>
  <c r="Z14" i="14"/>
  <c r="Z12" i="12"/>
  <c r="Z12" i="14"/>
  <c r="AB13" i="13"/>
  <c r="AJ13" i="13" s="1"/>
  <c r="Z10" i="12"/>
  <c r="Z10" i="14"/>
  <c r="Z8" i="12"/>
  <c r="Z8" i="14"/>
  <c r="H59" i="7"/>
  <c r="G11" i="14"/>
  <c r="H63" i="7"/>
  <c r="G15" i="14"/>
  <c r="G19" i="12"/>
  <c r="G19" i="14"/>
  <c r="E3" i="13"/>
  <c r="N3" i="13" s="1"/>
  <c r="I4" i="13"/>
  <c r="R4" i="13" s="1"/>
  <c r="H5" i="13"/>
  <c r="Q5" i="13" s="1"/>
  <c r="AD5" i="13"/>
  <c r="H7" i="13"/>
  <c r="Q7" i="13" s="1"/>
  <c r="Z7" i="13"/>
  <c r="AH7" i="13" s="1"/>
  <c r="AB11" i="13"/>
  <c r="AJ11" i="13" s="1"/>
  <c r="G12" i="13"/>
  <c r="P12" i="13" s="1"/>
  <c r="E15" i="13"/>
  <c r="N15" i="13" s="1"/>
  <c r="AB15" i="13"/>
  <c r="AJ15" i="13" s="1"/>
  <c r="AL15" i="13" s="1"/>
  <c r="M37" i="7" s="1"/>
  <c r="I16" i="13"/>
  <c r="R16" i="13" s="1"/>
  <c r="E19" i="13"/>
  <c r="N19" i="13" s="1"/>
  <c r="H2" i="14"/>
  <c r="AB8" i="14"/>
  <c r="AK8" i="14" s="1"/>
  <c r="AT8" i="14" s="1"/>
  <c r="E14" i="14"/>
  <c r="I19" i="14"/>
  <c r="R19" i="14" s="1"/>
  <c r="AB20" i="14"/>
  <c r="AK20" i="14" s="1"/>
  <c r="AT20" i="14" s="1"/>
  <c r="AA1" i="14"/>
  <c r="AJ1" i="14" s="1"/>
  <c r="AS1" i="14" s="1"/>
  <c r="L1" i="14"/>
  <c r="P1" i="14"/>
  <c r="N2" i="13"/>
  <c r="W2" i="13"/>
  <c r="AE2" i="13" s="1"/>
  <c r="K2" i="13"/>
  <c r="AA2" i="13"/>
  <c r="AI2" i="13" s="1"/>
  <c r="O2" i="13"/>
  <c r="M2" i="13"/>
  <c r="Q2" i="13"/>
  <c r="L2" i="13"/>
  <c r="P2" i="13"/>
  <c r="W12" i="7"/>
  <c r="W16" i="7"/>
  <c r="W20" i="7"/>
  <c r="W8" i="7"/>
  <c r="H14" i="12"/>
  <c r="I8" i="12"/>
  <c r="R8" i="12" s="1"/>
  <c r="L1" i="12"/>
  <c r="C73" i="12" s="1"/>
  <c r="G3" i="12"/>
  <c r="I1" i="12"/>
  <c r="R1" i="12" s="1"/>
  <c r="E16" i="12"/>
  <c r="G2" i="12"/>
  <c r="F4" i="12"/>
  <c r="F8" i="12"/>
  <c r="G18" i="12"/>
  <c r="AA6" i="12"/>
  <c r="S34" i="7"/>
  <c r="H2" i="12"/>
  <c r="G6" i="12"/>
  <c r="G7" i="12"/>
  <c r="F12" i="12"/>
  <c r="E17" i="12"/>
  <c r="H18" i="12"/>
  <c r="AA1" i="12"/>
  <c r="AJ1" i="12" s="1"/>
  <c r="AS1" i="12" s="1"/>
  <c r="X17" i="12"/>
  <c r="K1" i="7"/>
  <c r="E5" i="12"/>
  <c r="H6" i="12"/>
  <c r="G11" i="12"/>
  <c r="H20" i="12"/>
  <c r="Y11" i="12"/>
  <c r="Y19" i="12"/>
  <c r="E4" i="12"/>
  <c r="E9" i="12"/>
  <c r="G10" i="12"/>
  <c r="E13" i="12"/>
  <c r="G14" i="12"/>
  <c r="G15" i="12"/>
  <c r="F16" i="12"/>
  <c r="X5" i="12"/>
  <c r="AB8" i="12"/>
  <c r="AK8" i="12" s="1"/>
  <c r="AT8" i="12" s="1"/>
  <c r="N1" i="12"/>
  <c r="E73" i="12" s="1"/>
  <c r="X1" i="12"/>
  <c r="AG1" i="12" s="1"/>
  <c r="AP1" i="12" s="1"/>
  <c r="B68" i="7"/>
  <c r="I20" i="12"/>
  <c r="R20" i="12" s="1"/>
  <c r="B87" i="7"/>
  <c r="AB19" i="12"/>
  <c r="AK19" i="12" s="1"/>
  <c r="AT19" i="12" s="1"/>
  <c r="B83" i="7"/>
  <c r="AB15" i="12"/>
  <c r="AK15" i="12" s="1"/>
  <c r="AT15" i="12" s="1"/>
  <c r="B79" i="7"/>
  <c r="AB11" i="12"/>
  <c r="AK11" i="12" s="1"/>
  <c r="AT11" i="12" s="1"/>
  <c r="B75" i="7"/>
  <c r="AB7" i="12"/>
  <c r="AK7" i="12" s="1"/>
  <c r="AT7" i="12" s="1"/>
  <c r="B71" i="7"/>
  <c r="AB3" i="12"/>
  <c r="AK3" i="12" s="1"/>
  <c r="AT3" i="12" s="1"/>
  <c r="F51" i="7"/>
  <c r="E3" i="12"/>
  <c r="F55" i="7"/>
  <c r="E7" i="12"/>
  <c r="F59" i="7"/>
  <c r="E11" i="12"/>
  <c r="F63" i="7"/>
  <c r="E15" i="12"/>
  <c r="F67" i="7"/>
  <c r="E19" i="12"/>
  <c r="F71" i="7"/>
  <c r="X3" i="12"/>
  <c r="F75" i="7"/>
  <c r="X7" i="12"/>
  <c r="F83" i="7"/>
  <c r="X15" i="12"/>
  <c r="F87" i="7"/>
  <c r="X19" i="12"/>
  <c r="G53" i="7"/>
  <c r="F5" i="12"/>
  <c r="G57" i="7"/>
  <c r="F9" i="12"/>
  <c r="G61" i="7"/>
  <c r="F13" i="12"/>
  <c r="G65" i="7"/>
  <c r="F17" i="12"/>
  <c r="G69" i="7"/>
  <c r="F21" i="12"/>
  <c r="G76" i="7"/>
  <c r="Y8" i="12"/>
  <c r="G88" i="7"/>
  <c r="Y20" i="12"/>
  <c r="I89" i="7"/>
  <c r="AA17" i="12"/>
  <c r="AA13" i="12"/>
  <c r="I79" i="7"/>
  <c r="AA11" i="12"/>
  <c r="I77" i="7"/>
  <c r="I75" i="7"/>
  <c r="AA7" i="12"/>
  <c r="AA5" i="12"/>
  <c r="I71" i="7"/>
  <c r="AA3" i="12"/>
  <c r="I12" i="12"/>
  <c r="R12" i="12" s="1"/>
  <c r="X11" i="12"/>
  <c r="AA21" i="12"/>
  <c r="B53" i="7"/>
  <c r="I5" i="12"/>
  <c r="R5" i="12" s="1"/>
  <c r="B57" i="7"/>
  <c r="I9" i="12"/>
  <c r="R9" i="12" s="1"/>
  <c r="B61" i="7"/>
  <c r="I13" i="12"/>
  <c r="R13" i="12" s="1"/>
  <c r="B65" i="7"/>
  <c r="I17" i="12"/>
  <c r="R17" i="12" s="1"/>
  <c r="B69" i="7"/>
  <c r="I21" i="12"/>
  <c r="R21" i="12" s="1"/>
  <c r="O25" i="7"/>
  <c r="B21" i="12"/>
  <c r="B86" i="7"/>
  <c r="AB18" i="12"/>
  <c r="AK18" i="12" s="1"/>
  <c r="AT18" i="12" s="1"/>
  <c r="B82" i="7"/>
  <c r="AB14" i="12"/>
  <c r="AK14" i="12" s="1"/>
  <c r="AT14" i="12" s="1"/>
  <c r="B78" i="7"/>
  <c r="AB10" i="12"/>
  <c r="AK10" i="12" s="1"/>
  <c r="AT10" i="12" s="1"/>
  <c r="B74" i="7"/>
  <c r="AB6" i="12"/>
  <c r="AK6" i="12" s="1"/>
  <c r="AT6" i="12" s="1"/>
  <c r="AB2" i="12"/>
  <c r="AK2" i="12" s="1"/>
  <c r="AT2" i="12" s="1"/>
  <c r="F68" i="7"/>
  <c r="E20" i="12"/>
  <c r="F72" i="7"/>
  <c r="X4" i="12"/>
  <c r="F76" i="7"/>
  <c r="X8" i="12"/>
  <c r="F80" i="7"/>
  <c r="X12" i="12"/>
  <c r="X16" i="12"/>
  <c r="F84" i="7"/>
  <c r="F88" i="7"/>
  <c r="X20" i="12"/>
  <c r="I51" i="7"/>
  <c r="H3" i="12"/>
  <c r="I55" i="7"/>
  <c r="H7" i="12"/>
  <c r="I59" i="7"/>
  <c r="H11" i="12"/>
  <c r="I63" i="7"/>
  <c r="H15" i="12"/>
  <c r="I67" i="7"/>
  <c r="H19" i="12"/>
  <c r="G73" i="7"/>
  <c r="Y5" i="12"/>
  <c r="G81" i="7"/>
  <c r="Y13" i="12"/>
  <c r="G85" i="7"/>
  <c r="Y17" i="12"/>
  <c r="H81" i="7"/>
  <c r="Z13" i="12"/>
  <c r="H77" i="7"/>
  <c r="Z9" i="12"/>
  <c r="H53" i="7"/>
  <c r="G5" i="12"/>
  <c r="H57" i="7"/>
  <c r="G9" i="12"/>
  <c r="H61" i="7"/>
  <c r="G13" i="12"/>
  <c r="E8" i="12"/>
  <c r="I16" i="12"/>
  <c r="R16" i="12" s="1"/>
  <c r="H17" i="12"/>
  <c r="M1" i="12"/>
  <c r="D73" i="12" s="1"/>
  <c r="W1" i="12"/>
  <c r="AF1" i="12" s="1"/>
  <c r="AO1" i="12" s="1"/>
  <c r="I4" i="12"/>
  <c r="R4" i="12" s="1"/>
  <c r="H5" i="12"/>
  <c r="E12" i="12"/>
  <c r="H21" i="12"/>
  <c r="B50" i="7"/>
  <c r="B89" i="7"/>
  <c r="AB21" i="12"/>
  <c r="AK21" i="12" s="1"/>
  <c r="AT21" i="12" s="1"/>
  <c r="B85" i="7"/>
  <c r="AB17" i="12"/>
  <c r="AK17" i="12" s="1"/>
  <c r="AT17" i="12" s="1"/>
  <c r="B81" i="7"/>
  <c r="AB13" i="12"/>
  <c r="AK13" i="12" s="1"/>
  <c r="AT13" i="12" s="1"/>
  <c r="B77" i="7"/>
  <c r="AB9" i="12"/>
  <c r="AK9" i="12" s="1"/>
  <c r="AT9" i="12" s="1"/>
  <c r="B73" i="7"/>
  <c r="AB5" i="12"/>
  <c r="AK5" i="12" s="1"/>
  <c r="AT5" i="12" s="1"/>
  <c r="F69" i="7"/>
  <c r="E21" i="12"/>
  <c r="F77" i="7"/>
  <c r="X9" i="12"/>
  <c r="F81" i="7"/>
  <c r="X13" i="12"/>
  <c r="F89" i="7"/>
  <c r="X21" i="12"/>
  <c r="G68" i="7"/>
  <c r="F20" i="12"/>
  <c r="G74" i="7"/>
  <c r="Y6" i="12"/>
  <c r="G82" i="7"/>
  <c r="Y14" i="12"/>
  <c r="H70" i="7"/>
  <c r="Z2" i="12"/>
  <c r="I86" i="7"/>
  <c r="AA18" i="12"/>
  <c r="I82" i="7"/>
  <c r="AA14" i="12"/>
  <c r="K1" i="12"/>
  <c r="B73" i="12" s="1"/>
  <c r="U1" i="12"/>
  <c r="AD1" i="12" s="1"/>
  <c r="AM1" i="12" s="1"/>
  <c r="O1" i="12"/>
  <c r="F73" i="12" s="1"/>
  <c r="Y1" i="12"/>
  <c r="AH1" i="12" s="1"/>
  <c r="AQ1" i="12" s="1"/>
  <c r="E2" i="12"/>
  <c r="I2" i="12"/>
  <c r="R2" i="12" s="1"/>
  <c r="E6" i="12"/>
  <c r="I6" i="12"/>
  <c r="R6" i="12" s="1"/>
  <c r="E10" i="12"/>
  <c r="I10" i="12"/>
  <c r="R10" i="12" s="1"/>
  <c r="E14" i="12"/>
  <c r="I14" i="12"/>
  <c r="R14" i="12" s="1"/>
  <c r="E18" i="12"/>
  <c r="I18" i="12"/>
  <c r="R18" i="12" s="1"/>
  <c r="I19" i="12"/>
  <c r="R19" i="12" s="1"/>
  <c r="P1" i="12"/>
  <c r="G73" i="12" s="1"/>
  <c r="X2" i="12"/>
  <c r="Y3" i="12"/>
  <c r="Y10" i="12"/>
  <c r="X18" i="12"/>
  <c r="Z20" i="12"/>
  <c r="AB16" i="12"/>
  <c r="AK16" i="12" s="1"/>
  <c r="AT16" i="12" s="1"/>
  <c r="B88" i="7"/>
  <c r="AB20" i="12"/>
  <c r="AK20" i="12" s="1"/>
  <c r="AT20" i="12" s="1"/>
  <c r="B80" i="7"/>
  <c r="AB12" i="12"/>
  <c r="AK12" i="12" s="1"/>
  <c r="AT12" i="12" s="1"/>
  <c r="B72" i="7"/>
  <c r="AB4" i="12"/>
  <c r="AK4" i="12" s="1"/>
  <c r="AT4" i="12" s="1"/>
  <c r="F74" i="7"/>
  <c r="X6" i="12"/>
  <c r="F78" i="7"/>
  <c r="X10" i="12"/>
  <c r="F82" i="7"/>
  <c r="X14" i="12"/>
  <c r="U13" i="7"/>
  <c r="G83" i="7"/>
  <c r="Y15" i="12"/>
  <c r="I70" i="7"/>
  <c r="AA2" i="12"/>
  <c r="H86" i="7"/>
  <c r="Z18" i="12"/>
  <c r="H84" i="7"/>
  <c r="Z16" i="12"/>
  <c r="H74" i="7"/>
  <c r="Z6" i="12"/>
  <c r="F2" i="12"/>
  <c r="I3" i="12"/>
  <c r="R3" i="12" s="1"/>
  <c r="H4" i="12"/>
  <c r="F6" i="12"/>
  <c r="I7" i="12"/>
  <c r="R7" i="12" s="1"/>
  <c r="H8" i="12"/>
  <c r="F10" i="12"/>
  <c r="I11" i="12"/>
  <c r="R11" i="12" s="1"/>
  <c r="H12" i="12"/>
  <c r="F14" i="12"/>
  <c r="I15" i="12"/>
  <c r="R15" i="12" s="1"/>
  <c r="H16" i="12"/>
  <c r="F18" i="12"/>
  <c r="Y2" i="12"/>
  <c r="AA4" i="12"/>
  <c r="AA10" i="12"/>
  <c r="Y18" i="12"/>
  <c r="T22" i="7"/>
  <c r="H67" i="7"/>
  <c r="I58" i="7"/>
  <c r="B3" i="11"/>
  <c r="T6" i="7"/>
  <c r="T18" i="7"/>
  <c r="S38" i="7"/>
  <c r="S26" i="7"/>
  <c r="S30" i="7"/>
  <c r="S42" i="7"/>
  <c r="T10" i="7"/>
  <c r="U10" i="7"/>
  <c r="U19" i="7"/>
  <c r="T41" i="7"/>
  <c r="G75" i="7"/>
  <c r="S6" i="7"/>
  <c r="S10" i="7"/>
  <c r="S14" i="7"/>
  <c r="S18" i="7"/>
  <c r="U40" i="7"/>
  <c r="U36" i="7"/>
  <c r="T14" i="7"/>
  <c r="G79" i="7"/>
  <c r="U8" i="7"/>
  <c r="U12" i="7"/>
  <c r="U16" i="7"/>
  <c r="U20" i="7"/>
  <c r="U24" i="7"/>
  <c r="T42" i="7"/>
  <c r="T38" i="7"/>
  <c r="T34" i="7"/>
  <c r="T30" i="7"/>
  <c r="T26" i="7"/>
  <c r="U17" i="7"/>
  <c r="S22" i="7"/>
  <c r="S23" i="7"/>
  <c r="G72" i="7"/>
  <c r="S27" i="7"/>
  <c r="G80" i="7"/>
  <c r="S35" i="7"/>
  <c r="S39" i="7"/>
  <c r="G84" i="7"/>
  <c r="U42" i="7"/>
  <c r="I87" i="7"/>
  <c r="I83" i="7"/>
  <c r="U38" i="7"/>
  <c r="U28" i="7"/>
  <c r="U29" i="7"/>
  <c r="H52" i="7"/>
  <c r="T7" i="7"/>
  <c r="H56" i="7"/>
  <c r="T11" i="7"/>
  <c r="H60" i="7"/>
  <c r="T15" i="7"/>
  <c r="H64" i="7"/>
  <c r="T19" i="7"/>
  <c r="H68" i="7"/>
  <c r="T23" i="7"/>
  <c r="S7" i="7"/>
  <c r="S9" i="7"/>
  <c r="T12" i="7"/>
  <c r="S16" i="7"/>
  <c r="S25" i="7"/>
  <c r="U27" i="7"/>
  <c r="U30" i="7"/>
  <c r="U37" i="7"/>
  <c r="U44" i="7"/>
  <c r="B46" i="7"/>
  <c r="B70" i="7"/>
  <c r="S32" i="7"/>
  <c r="G77" i="7"/>
  <c r="G89" i="7"/>
  <c r="S44" i="7"/>
  <c r="H89" i="7"/>
  <c r="T44" i="7"/>
  <c r="H85" i="7"/>
  <c r="T40" i="7"/>
  <c r="H73" i="7"/>
  <c r="T28" i="7"/>
  <c r="H65" i="7"/>
  <c r="T20" i="7"/>
  <c r="H69" i="7"/>
  <c r="T24" i="7"/>
  <c r="U7" i="7"/>
  <c r="T9" i="7"/>
  <c r="S11" i="7"/>
  <c r="S13" i="7"/>
  <c r="U14" i="7"/>
  <c r="T16" i="7"/>
  <c r="S20" i="7"/>
  <c r="U22" i="7"/>
  <c r="T25" i="7"/>
  <c r="S28" i="7"/>
  <c r="S31" i="7"/>
  <c r="U34" i="7"/>
  <c r="U41" i="7"/>
  <c r="G55" i="7"/>
  <c r="I57" i="7"/>
  <c r="G63" i="7"/>
  <c r="I65" i="7"/>
  <c r="H71" i="7"/>
  <c r="H75" i="7"/>
  <c r="H79" i="7"/>
  <c r="H83" i="7"/>
  <c r="H87" i="7"/>
  <c r="U33" i="7"/>
  <c r="S8" i="7"/>
  <c r="U9" i="7"/>
  <c r="U11" i="7"/>
  <c r="T13" i="7"/>
  <c r="S15" i="7"/>
  <c r="S17" i="7"/>
  <c r="U18" i="7"/>
  <c r="S21" i="7"/>
  <c r="U23" i="7"/>
  <c r="S29" i="7"/>
  <c r="T32" i="7"/>
  <c r="S36" i="7"/>
  <c r="T39" i="7"/>
  <c r="S43" i="7"/>
  <c r="U21" i="7"/>
  <c r="U25" i="7"/>
  <c r="H82" i="7"/>
  <c r="T37" i="7"/>
  <c r="H80" i="7"/>
  <c r="T35" i="7"/>
  <c r="H78" i="7"/>
  <c r="T33" i="7"/>
  <c r="H76" i="7"/>
  <c r="T31" i="7"/>
  <c r="H72" i="7"/>
  <c r="T27" i="7"/>
  <c r="U6" i="7"/>
  <c r="T8" i="7"/>
  <c r="S12" i="7"/>
  <c r="U15" i="7"/>
  <c r="T17" i="7"/>
  <c r="S19" i="7"/>
  <c r="T21" i="7"/>
  <c r="S24" i="7"/>
  <c r="U26" i="7"/>
  <c r="T29" i="7"/>
  <c r="U32" i="7"/>
  <c r="T36" i="7"/>
  <c r="S40" i="7"/>
  <c r="T43" i="7"/>
  <c r="G51" i="7"/>
  <c r="I53" i="7"/>
  <c r="G59" i="7"/>
  <c r="I61" i="7"/>
  <c r="G67" i="7"/>
  <c r="I69" i="7"/>
  <c r="I73" i="7"/>
  <c r="I81" i="7"/>
  <c r="I85" i="7"/>
  <c r="S33" i="7"/>
  <c r="S37" i="7"/>
  <c r="S41" i="7"/>
  <c r="U43" i="7"/>
  <c r="U39" i="7"/>
  <c r="U35" i="7"/>
  <c r="U31" i="7"/>
  <c r="I76" i="7"/>
  <c r="I80" i="7"/>
  <c r="I84" i="7"/>
  <c r="I88" i="7"/>
  <c r="I1" i="7"/>
  <c r="C6" i="11" s="1"/>
  <c r="F3" i="7"/>
  <c r="F2" i="7"/>
  <c r="H3" i="7"/>
  <c r="G1" i="7"/>
  <c r="C4" i="11" s="1"/>
  <c r="G3" i="7"/>
  <c r="F1" i="7"/>
  <c r="H2" i="7"/>
  <c r="D5" i="11" s="1"/>
  <c r="H1" i="7"/>
  <c r="C5" i="11" s="1"/>
  <c r="I2" i="7"/>
  <c r="D6" i="11" s="1"/>
  <c r="I3" i="7"/>
  <c r="G2" i="7"/>
  <c r="D4" i="11" s="1"/>
  <c r="R14" i="7"/>
  <c r="R22" i="7"/>
  <c r="R30" i="7"/>
  <c r="R38" i="7"/>
  <c r="R10" i="7"/>
  <c r="R18" i="7"/>
  <c r="R26" i="7"/>
  <c r="R34" i="7"/>
  <c r="R42" i="7"/>
  <c r="R8" i="7"/>
  <c r="R12" i="7"/>
  <c r="R16" i="7"/>
  <c r="R20" i="7"/>
  <c r="R24" i="7"/>
  <c r="R28" i="7"/>
  <c r="R32" i="7"/>
  <c r="R36" i="7"/>
  <c r="R40" i="7"/>
  <c r="R44" i="7"/>
  <c r="R7" i="7"/>
  <c r="R11" i="7"/>
  <c r="R15" i="7"/>
  <c r="R19" i="7"/>
  <c r="R23" i="7"/>
  <c r="R27" i="7"/>
  <c r="R31" i="7"/>
  <c r="R35" i="7"/>
  <c r="R39" i="7"/>
  <c r="R43" i="7"/>
  <c r="O43" i="7"/>
  <c r="O39" i="7"/>
  <c r="O35" i="7"/>
  <c r="O31" i="7"/>
  <c r="O27" i="7"/>
  <c r="R6" i="7"/>
  <c r="R9" i="7"/>
  <c r="R13" i="7"/>
  <c r="R17" i="7"/>
  <c r="R21" i="7"/>
  <c r="R25" i="7"/>
  <c r="R29" i="7"/>
  <c r="R33" i="7"/>
  <c r="R37" i="7"/>
  <c r="R41" i="7"/>
  <c r="G30" i="9"/>
  <c r="K30" i="9"/>
  <c r="G31" i="9"/>
  <c r="K31" i="9"/>
  <c r="G32" i="9"/>
  <c r="K32" i="9"/>
  <c r="G33" i="9"/>
  <c r="K33" i="9"/>
  <c r="G34" i="9"/>
  <c r="K34" i="9"/>
  <c r="G35" i="9"/>
  <c r="K35" i="9"/>
  <c r="G36" i="9"/>
  <c r="K36" i="9"/>
  <c r="G37" i="9"/>
  <c r="K37" i="9"/>
  <c r="G38" i="9"/>
  <c r="K38" i="9"/>
  <c r="G39" i="9"/>
  <c r="K39" i="9"/>
  <c r="G40" i="9"/>
  <c r="K40" i="9"/>
  <c r="G41" i="9"/>
  <c r="K41" i="9"/>
  <c r="G42" i="9"/>
  <c r="K42" i="9"/>
  <c r="G43" i="9"/>
  <c r="K43" i="9"/>
  <c r="G44" i="9"/>
  <c r="K44" i="9"/>
  <c r="G45" i="9"/>
  <c r="K45" i="9"/>
  <c r="G46" i="9"/>
  <c r="K46" i="9"/>
  <c r="G47" i="9"/>
  <c r="K47" i="9"/>
  <c r="G48" i="9"/>
  <c r="K48" i="9"/>
  <c r="G49" i="9"/>
  <c r="K49" i="9"/>
  <c r="G53" i="9"/>
  <c r="K53" i="9"/>
  <c r="G54" i="9"/>
  <c r="K54" i="9"/>
  <c r="G55" i="9"/>
  <c r="K55" i="9"/>
  <c r="G56" i="9"/>
  <c r="K56" i="9"/>
  <c r="G57" i="9"/>
  <c r="K57" i="9"/>
  <c r="G58" i="9"/>
  <c r="K58" i="9"/>
  <c r="G59" i="9"/>
  <c r="K59" i="9"/>
  <c r="G60" i="9"/>
  <c r="K60" i="9"/>
  <c r="G61" i="9"/>
  <c r="K61" i="9"/>
  <c r="G62" i="9"/>
  <c r="K62" i="9"/>
  <c r="G63" i="9"/>
  <c r="K63" i="9"/>
  <c r="G64" i="9"/>
  <c r="K64" i="9"/>
  <c r="G65" i="9"/>
  <c r="K65" i="9"/>
  <c r="G66" i="9"/>
  <c r="K66" i="9"/>
  <c r="G67" i="9"/>
  <c r="K67" i="9"/>
  <c r="G68" i="9"/>
  <c r="K68" i="9"/>
  <c r="G69" i="9"/>
  <c r="K69" i="9"/>
  <c r="G70" i="9"/>
  <c r="K70" i="9"/>
  <c r="G71" i="9"/>
  <c r="K71" i="9"/>
  <c r="P68" i="10"/>
  <c r="P64" i="10"/>
  <c r="P72" i="10"/>
  <c r="P56" i="10"/>
  <c r="P60" i="10"/>
  <c r="I29" i="10"/>
  <c r="P30" i="10"/>
  <c r="P31" i="10"/>
  <c r="P32" i="10"/>
  <c r="P33" i="10"/>
  <c r="P34" i="10"/>
  <c r="P35" i="10"/>
  <c r="P39" i="10"/>
  <c r="P42" i="10"/>
  <c r="P46" i="10"/>
  <c r="P38" i="10"/>
  <c r="P43" i="10"/>
  <c r="P47" i="10"/>
  <c r="E29" i="10"/>
  <c r="M29" i="10"/>
  <c r="O50" i="10"/>
  <c r="P37" i="10"/>
  <c r="P40" i="10"/>
  <c r="P44" i="10"/>
  <c r="P48" i="10"/>
  <c r="H29" i="10"/>
  <c r="P36" i="10"/>
  <c r="P41" i="10"/>
  <c r="P45" i="10"/>
  <c r="P49" i="10"/>
  <c r="P55" i="10"/>
  <c r="P59" i="10"/>
  <c r="P63" i="10"/>
  <c r="P67" i="10"/>
  <c r="P71" i="10"/>
  <c r="F29" i="10"/>
  <c r="P54" i="10"/>
  <c r="P58" i="10"/>
  <c r="P62" i="10"/>
  <c r="P66" i="10"/>
  <c r="P70" i="10"/>
  <c r="C29" i="10"/>
  <c r="G29" i="10"/>
  <c r="K29" i="10"/>
  <c r="O29" i="10"/>
  <c r="P53" i="10"/>
  <c r="P57" i="10"/>
  <c r="P61" i="10"/>
  <c r="P65" i="10"/>
  <c r="P69" i="10"/>
  <c r="I29" i="9"/>
  <c r="O73" i="9"/>
  <c r="N29" i="9"/>
  <c r="J29" i="9"/>
  <c r="F29" i="9"/>
  <c r="E29" i="9"/>
  <c r="M29" i="9"/>
  <c r="P72" i="9"/>
  <c r="H29" i="9"/>
  <c r="D29" i="9"/>
  <c r="O50" i="9"/>
  <c r="C52" i="9"/>
  <c r="C29" i="9"/>
  <c r="G52" i="9"/>
  <c r="G29" i="9"/>
  <c r="K52" i="9"/>
  <c r="K29" i="9"/>
  <c r="O52" i="9"/>
  <c r="O29" i="9"/>
  <c r="L29" i="9"/>
  <c r="O23" i="7"/>
  <c r="O21" i="7"/>
  <c r="O19" i="7"/>
  <c r="O17" i="7"/>
  <c r="O15" i="7"/>
  <c r="O13" i="7"/>
  <c r="O11" i="7"/>
  <c r="O9" i="7"/>
  <c r="O7" i="7"/>
  <c r="C2" i="7"/>
  <c r="D7" i="11" s="1"/>
  <c r="N6" i="7"/>
  <c r="N9" i="7"/>
  <c r="Z9" i="7" s="1"/>
  <c r="N13" i="7"/>
  <c r="Z13" i="7" s="1"/>
  <c r="N17" i="7"/>
  <c r="Z17" i="7" s="1"/>
  <c r="N21" i="7"/>
  <c r="Z21" i="7" s="1"/>
  <c r="E5" i="7"/>
  <c r="D2" i="14" s="1"/>
  <c r="N44" i="7"/>
  <c r="Z44" i="7" s="1"/>
  <c r="N40" i="7"/>
  <c r="Z40" i="7" s="1"/>
  <c r="N36" i="7"/>
  <c r="Z36" i="7" s="1"/>
  <c r="N32" i="7"/>
  <c r="Z32" i="7" s="1"/>
  <c r="N28" i="7"/>
  <c r="Z28" i="7" s="1"/>
  <c r="O44" i="7"/>
  <c r="O40" i="7"/>
  <c r="O36" i="7"/>
  <c r="O32" i="7"/>
  <c r="O28" i="7"/>
  <c r="P36" i="7"/>
  <c r="P32" i="7"/>
  <c r="AB32" i="7" s="1"/>
  <c r="P28" i="7"/>
  <c r="AB28" i="7" s="1"/>
  <c r="D2" i="7"/>
  <c r="D8" i="11" s="1"/>
  <c r="N10" i="7"/>
  <c r="Z10" i="7" s="1"/>
  <c r="N18" i="7"/>
  <c r="C1" i="7"/>
  <c r="C7" i="11" s="1"/>
  <c r="N14" i="7"/>
  <c r="D1" i="7"/>
  <c r="C8" i="11" s="1"/>
  <c r="P26" i="8"/>
  <c r="P27" i="8"/>
  <c r="Q27" i="8" s="1"/>
  <c r="P28" i="8"/>
  <c r="Q28" i="8" s="1"/>
  <c r="P29" i="8"/>
  <c r="Q29" i="8" s="1"/>
  <c r="P30" i="8"/>
  <c r="Q30" i="8" s="1"/>
  <c r="P31" i="8"/>
  <c r="Q31" i="8" s="1"/>
  <c r="P32" i="8"/>
  <c r="Q32" i="8" s="1"/>
  <c r="P33" i="8"/>
  <c r="Q33" i="8" s="1"/>
  <c r="P34" i="8"/>
  <c r="Q34" i="8" s="1"/>
  <c r="P35" i="8"/>
  <c r="Q35" i="8" s="1"/>
  <c r="P37" i="8"/>
  <c r="Q37" i="8" s="1"/>
  <c r="P39" i="8"/>
  <c r="Q39" i="8" s="1"/>
  <c r="P41" i="8"/>
  <c r="Q41" i="8" s="1"/>
  <c r="P43" i="8"/>
  <c r="Q43" i="8" s="1"/>
  <c r="P45" i="8"/>
  <c r="Q45" i="8" s="1"/>
  <c r="P36" i="8"/>
  <c r="Q36" i="8" s="1"/>
  <c r="P38" i="8"/>
  <c r="Q38" i="8" s="1"/>
  <c r="P40" i="8"/>
  <c r="Q40" i="8" s="1"/>
  <c r="P42" i="8"/>
  <c r="Q42" i="8" s="1"/>
  <c r="P44" i="8"/>
  <c r="Q44" i="8" s="1"/>
  <c r="N22" i="7"/>
  <c r="O22" i="7"/>
  <c r="O20" i="7"/>
  <c r="O18" i="7"/>
  <c r="O16" i="7"/>
  <c r="O14" i="7"/>
  <c r="O12" i="7"/>
  <c r="O10" i="7"/>
  <c r="AA10" i="7" s="1"/>
  <c r="O8" i="7"/>
  <c r="O6" i="7"/>
  <c r="N41" i="7"/>
  <c r="Z41" i="7" s="1"/>
  <c r="N37" i="7"/>
  <c r="Z37" i="7" s="1"/>
  <c r="N33" i="7"/>
  <c r="Z33" i="7" s="1"/>
  <c r="N29" i="7"/>
  <c r="Z29" i="7" s="1"/>
  <c r="N25" i="7"/>
  <c r="Z25" i="7" s="1"/>
  <c r="O41" i="7"/>
  <c r="O37" i="7"/>
  <c r="O33" i="7"/>
  <c r="O29" i="7"/>
  <c r="P37" i="7"/>
  <c r="AB37" i="7" s="1"/>
  <c r="P33" i="7"/>
  <c r="AB33" i="7" s="1"/>
  <c r="P29" i="7"/>
  <c r="E25" i="7"/>
  <c r="N7" i="7"/>
  <c r="Z7" i="7" s="1"/>
  <c r="N11" i="7"/>
  <c r="N15" i="7"/>
  <c r="Z15" i="7" s="1"/>
  <c r="N19" i="7"/>
  <c r="Z19" i="7" s="1"/>
  <c r="N23" i="7"/>
  <c r="Z23" i="7" s="1"/>
  <c r="P24" i="7"/>
  <c r="P20" i="7"/>
  <c r="P8" i="7"/>
  <c r="N43" i="7"/>
  <c r="Z43" i="7" s="1"/>
  <c r="N39" i="7"/>
  <c r="Z39" i="7" s="1"/>
  <c r="N35" i="7"/>
  <c r="Z35" i="7" s="1"/>
  <c r="N31" i="7"/>
  <c r="Z31" i="7" s="1"/>
  <c r="N27" i="7"/>
  <c r="Z27" i="7" s="1"/>
  <c r="O42" i="7"/>
  <c r="O38" i="7"/>
  <c r="O34" i="7"/>
  <c r="O30" i="7"/>
  <c r="O26" i="7"/>
  <c r="E22" i="7"/>
  <c r="P22" i="7"/>
  <c r="E18" i="7"/>
  <c r="D15" i="14" s="1"/>
  <c r="P18" i="7"/>
  <c r="P16" i="7"/>
  <c r="E16" i="7"/>
  <c r="E14" i="7"/>
  <c r="P14" i="7"/>
  <c r="E12" i="7"/>
  <c r="P12" i="7"/>
  <c r="E10" i="7"/>
  <c r="D7" i="14" s="1"/>
  <c r="P10" i="7"/>
  <c r="E6" i="7"/>
  <c r="P6" i="7"/>
  <c r="E42" i="7"/>
  <c r="W19" i="12" s="1"/>
  <c r="P42" i="7"/>
  <c r="E38" i="7"/>
  <c r="W15" i="12" s="1"/>
  <c r="P38" i="7"/>
  <c r="E34" i="7"/>
  <c r="W11" i="12" s="1"/>
  <c r="P34" i="7"/>
  <c r="E30" i="7"/>
  <c r="W7" i="12" s="1"/>
  <c r="P30" i="7"/>
  <c r="E26" i="7"/>
  <c r="W3" i="12" s="1"/>
  <c r="P26" i="7"/>
  <c r="E24" i="7"/>
  <c r="N8" i="7"/>
  <c r="N12" i="7"/>
  <c r="N16" i="7"/>
  <c r="N20" i="7"/>
  <c r="N24" i="7"/>
  <c r="N26" i="7"/>
  <c r="Z26" i="7" s="1"/>
  <c r="N30" i="7"/>
  <c r="Z30" i="7" s="1"/>
  <c r="N34" i="7"/>
  <c r="N38" i="7"/>
  <c r="Z38" i="7" s="1"/>
  <c r="N42" i="7"/>
  <c r="Z42" i="7" s="1"/>
  <c r="E41" i="7"/>
  <c r="AB29" i="7"/>
  <c r="E20" i="7"/>
  <c r="O24" i="7"/>
  <c r="D3" i="7"/>
  <c r="E23" i="7"/>
  <c r="P23" i="7"/>
  <c r="E21" i="7"/>
  <c r="D18" i="14" s="1"/>
  <c r="P21" i="7"/>
  <c r="E19" i="7"/>
  <c r="P19" i="7"/>
  <c r="E17" i="7"/>
  <c r="D14" i="14" s="1"/>
  <c r="P17" i="7"/>
  <c r="E15" i="7"/>
  <c r="P15" i="7"/>
  <c r="E13" i="7"/>
  <c r="D10" i="14" s="1"/>
  <c r="P13" i="7"/>
  <c r="E11" i="7"/>
  <c r="P11" i="7"/>
  <c r="E9" i="7"/>
  <c r="D6" i="14" s="1"/>
  <c r="P9" i="7"/>
  <c r="E7" i="7"/>
  <c r="P7" i="7"/>
  <c r="E44" i="7"/>
  <c r="W21" i="12" s="1"/>
  <c r="P44" i="7"/>
  <c r="E40" i="7"/>
  <c r="W17" i="12" s="1"/>
  <c r="P40" i="7"/>
  <c r="AB36" i="7"/>
  <c r="E37" i="7"/>
  <c r="E8" i="7"/>
  <c r="E43" i="7"/>
  <c r="W20" i="12" s="1"/>
  <c r="P43" i="7"/>
  <c r="E39" i="7"/>
  <c r="W16" i="12" s="1"/>
  <c r="P39" i="7"/>
  <c r="E35" i="7"/>
  <c r="W12" i="12" s="1"/>
  <c r="P35" i="7"/>
  <c r="E31" i="7"/>
  <c r="P31" i="7"/>
  <c r="E27" i="7"/>
  <c r="P27" i="7"/>
  <c r="E33" i="7"/>
  <c r="C3" i="7"/>
  <c r="E29" i="7"/>
  <c r="P25" i="7"/>
  <c r="P41" i="7"/>
  <c r="E36" i="7"/>
  <c r="W13" i="12" s="1"/>
  <c r="E32" i="7"/>
  <c r="W9" i="12" s="1"/>
  <c r="E28" i="7"/>
  <c r="I7" i="5"/>
  <c r="E6" i="5"/>
  <c r="M13" i="5"/>
  <c r="M17" i="5"/>
  <c r="M6" i="5"/>
  <c r="M10" i="5"/>
  <c r="M14" i="5"/>
  <c r="J5" i="5"/>
  <c r="AE5" i="5"/>
  <c r="AE48" i="5" s="1"/>
  <c r="AF44" i="5" s="1"/>
  <c r="N6" i="5"/>
  <c r="AE6" i="5"/>
  <c r="AE49" i="5" s="1"/>
  <c r="N7" i="5"/>
  <c r="AE9" i="5"/>
  <c r="AE52" i="5" s="1"/>
  <c r="N10" i="5"/>
  <c r="AE10" i="5"/>
  <c r="AE53" i="5" s="1"/>
  <c r="N11" i="5"/>
  <c r="AE13" i="5"/>
  <c r="AE56" i="5" s="1"/>
  <c r="N14" i="5"/>
  <c r="AE14" i="5"/>
  <c r="AE57" i="5" s="1"/>
  <c r="N15" i="5"/>
  <c r="L27" i="5"/>
  <c r="M5" i="5"/>
  <c r="M9" i="5"/>
  <c r="E5" i="5"/>
  <c r="G5" i="5"/>
  <c r="AE34" i="5"/>
  <c r="AE77" i="5" s="1"/>
  <c r="N35" i="5"/>
  <c r="J4" i="5"/>
  <c r="M19" i="5"/>
  <c r="M21" i="5"/>
  <c r="M23" i="5"/>
  <c r="M28" i="5"/>
  <c r="M18" i="5"/>
  <c r="M20" i="5"/>
  <c r="M22" i="5"/>
  <c r="M24" i="5"/>
  <c r="M32" i="5"/>
  <c r="E4" i="5"/>
  <c r="I4" i="5"/>
  <c r="M4" i="5"/>
  <c r="M30" i="5"/>
  <c r="M33" i="5"/>
  <c r="N36" i="5"/>
  <c r="N39" i="5"/>
  <c r="J42" i="5"/>
  <c r="L26" i="5"/>
  <c r="L28" i="5"/>
  <c r="L30" i="5"/>
  <c r="L32" i="5"/>
  <c r="M41" i="5"/>
  <c r="N33" i="5"/>
  <c r="N34" i="5"/>
  <c r="N37" i="5"/>
  <c r="N41" i="5"/>
  <c r="N42" i="5"/>
  <c r="AH19" i="14" l="1"/>
  <c r="AQ19" i="14" s="1"/>
  <c r="Q20" i="14"/>
  <c r="AG18" i="14"/>
  <c r="AP18" i="14" s="1"/>
  <c r="N17" i="14"/>
  <c r="AH18" i="14"/>
  <c r="AQ18" i="14" s="1"/>
  <c r="AL11" i="13"/>
  <c r="M33" i="7" s="1"/>
  <c r="S15" i="13"/>
  <c r="M17" i="7" s="1"/>
  <c r="S6" i="13"/>
  <c r="M8" i="7" s="1"/>
  <c r="AL18" i="13"/>
  <c r="M40" i="7" s="1"/>
  <c r="M25" i="7"/>
  <c r="AJ15" i="7"/>
  <c r="T15" i="13"/>
  <c r="AJ11" i="7"/>
  <c r="AD23" i="13"/>
  <c r="Z24" i="7"/>
  <c r="AJ24" i="7"/>
  <c r="Z8" i="7"/>
  <c r="AJ8" i="7"/>
  <c r="AH13" i="14"/>
  <c r="AQ13" i="14" s="1"/>
  <c r="AJ14" i="7"/>
  <c r="Z20" i="7"/>
  <c r="AJ20" i="7"/>
  <c r="AL21" i="13"/>
  <c r="M43" i="7" s="1"/>
  <c r="AJ10" i="14"/>
  <c r="AS10" i="14" s="1"/>
  <c r="Z16" i="7"/>
  <c r="AJ16" i="7"/>
  <c r="Z12" i="7"/>
  <c r="AJ12" i="7"/>
  <c r="AL13" i="13"/>
  <c r="M35" i="7" s="1"/>
  <c r="AJ19" i="7"/>
  <c r="AJ18" i="7"/>
  <c r="AJ10" i="7"/>
  <c r="AE2" i="12"/>
  <c r="AN2" i="12" s="1"/>
  <c r="AH20" i="14"/>
  <c r="AQ20" i="14" s="1"/>
  <c r="T4" i="13"/>
  <c r="AJ13" i="7"/>
  <c r="O5" i="14"/>
  <c r="AL8" i="13"/>
  <c r="AJ23" i="7"/>
  <c r="AJ7" i="7"/>
  <c r="AJ22" i="7"/>
  <c r="AJ17" i="7"/>
  <c r="AJ9" i="7"/>
  <c r="AI8" i="14"/>
  <c r="AR8" i="14" s="1"/>
  <c r="R2" i="13"/>
  <c r="S12" i="13"/>
  <c r="P14" i="14"/>
  <c r="S16" i="13"/>
  <c r="M18" i="7" s="1"/>
  <c r="S7" i="13"/>
  <c r="AG7" i="14"/>
  <c r="AP7" i="14" s="1"/>
  <c r="AG14" i="14"/>
  <c r="AP14" i="14" s="1"/>
  <c r="AE16" i="12"/>
  <c r="AN16" i="12" s="1"/>
  <c r="S3" i="13"/>
  <c r="M5" i="7" s="1"/>
  <c r="S11" i="13"/>
  <c r="AG5" i="14"/>
  <c r="AP5" i="14" s="1"/>
  <c r="S10" i="13"/>
  <c r="L4" i="12"/>
  <c r="AI3" i="14"/>
  <c r="AR3" i="14" s="1"/>
  <c r="AH9" i="14"/>
  <c r="AQ9" i="14" s="1"/>
  <c r="AJ8" i="14"/>
  <c r="AS8" i="14" s="1"/>
  <c r="AI23" i="7"/>
  <c r="S8" i="13"/>
  <c r="Q7" i="14"/>
  <c r="S5" i="13"/>
  <c r="Q16" i="14"/>
  <c r="AJ17" i="14"/>
  <c r="AS17" i="14" s="1"/>
  <c r="S22" i="13"/>
  <c r="P18" i="14"/>
  <c r="AJ16" i="14"/>
  <c r="AS16" i="14" s="1"/>
  <c r="O4" i="14"/>
  <c r="S13" i="13"/>
  <c r="M15" i="7" s="1"/>
  <c r="N18" i="14"/>
  <c r="AJ13" i="14"/>
  <c r="AS13" i="14" s="1"/>
  <c r="AI19" i="7"/>
  <c r="P8" i="14"/>
  <c r="AJ14" i="14"/>
  <c r="AS14" i="14" s="1"/>
  <c r="AI13" i="14"/>
  <c r="AR13" i="14" s="1"/>
  <c r="AI21" i="14"/>
  <c r="AR21" i="14" s="1"/>
  <c r="Q11" i="14"/>
  <c r="AD9" i="12"/>
  <c r="AM9" i="12" s="1"/>
  <c r="AJ12" i="14"/>
  <c r="AS12" i="14" s="1"/>
  <c r="AI6" i="7"/>
  <c r="AE17" i="12"/>
  <c r="AN17" i="12" s="1"/>
  <c r="AH11" i="14"/>
  <c r="AQ11" i="14" s="1"/>
  <c r="P13" i="14"/>
  <c r="Q2" i="14"/>
  <c r="O11" i="14"/>
  <c r="AI10" i="14"/>
  <c r="AR10" i="14" s="1"/>
  <c r="S19" i="13"/>
  <c r="P19" i="14"/>
  <c r="P11" i="14"/>
  <c r="AI20" i="14"/>
  <c r="AR20" i="14" s="1"/>
  <c r="AH3" i="14"/>
  <c r="AQ3" i="14" s="1"/>
  <c r="S17" i="13"/>
  <c r="AG6" i="14"/>
  <c r="AP6" i="14" s="1"/>
  <c r="AH10" i="14"/>
  <c r="AQ10" i="14" s="1"/>
  <c r="O19" i="14"/>
  <c r="AG15" i="14"/>
  <c r="AP15" i="14" s="1"/>
  <c r="P10" i="14"/>
  <c r="P3" i="14"/>
  <c r="AJ20" i="14"/>
  <c r="AS20" i="14" s="1"/>
  <c r="AI15" i="7"/>
  <c r="Q12" i="14"/>
  <c r="T16" i="13"/>
  <c r="L11" i="12"/>
  <c r="L17" i="12"/>
  <c r="Q21" i="14"/>
  <c r="Q17" i="14"/>
  <c r="Q3" i="14"/>
  <c r="S21" i="13"/>
  <c r="N8" i="14"/>
  <c r="N4" i="14"/>
  <c r="L12" i="12"/>
  <c r="L16" i="12"/>
  <c r="AE18" i="12"/>
  <c r="AN18" i="12" s="1"/>
  <c r="L14" i="12"/>
  <c r="L13" i="12"/>
  <c r="AI16" i="14"/>
  <c r="AR16" i="14" s="1"/>
  <c r="P20" i="14"/>
  <c r="AJ2" i="14"/>
  <c r="AS2" i="14" s="1"/>
  <c r="AJ11" i="14"/>
  <c r="AS11" i="14" s="1"/>
  <c r="S18" i="13"/>
  <c r="AG11" i="14"/>
  <c r="AP11" i="14" s="1"/>
  <c r="N19" i="14"/>
  <c r="O12" i="14"/>
  <c r="O10" i="14"/>
  <c r="AJ3" i="14"/>
  <c r="AS3" i="14" s="1"/>
  <c r="AI9" i="14"/>
  <c r="AR9" i="14" s="1"/>
  <c r="Q13" i="14"/>
  <c r="AG12" i="14"/>
  <c r="AP12" i="14" s="1"/>
  <c r="N20" i="14"/>
  <c r="S9" i="13"/>
  <c r="AG17" i="7"/>
  <c r="AE8" i="12"/>
  <c r="AN8" i="12" s="1"/>
  <c r="AD5" i="12"/>
  <c r="AM5" i="12" s="1"/>
  <c r="AE11" i="12"/>
  <c r="AN11" i="12" s="1"/>
  <c r="L7" i="12"/>
  <c r="L21" i="12"/>
  <c r="AG19" i="14"/>
  <c r="AP19" i="14" s="1"/>
  <c r="T20" i="13"/>
  <c r="AT22" i="14"/>
  <c r="L19" i="12"/>
  <c r="AI24" i="7"/>
  <c r="S14" i="13"/>
  <c r="L6" i="12"/>
  <c r="L10" i="12"/>
  <c r="P5" i="14"/>
  <c r="AI11" i="14"/>
  <c r="AR11" i="14" s="1"/>
  <c r="Q10" i="14"/>
  <c r="AG16" i="14"/>
  <c r="AP16" i="14" s="1"/>
  <c r="Z11" i="7"/>
  <c r="AI11" i="7"/>
  <c r="Z22" i="7"/>
  <c r="AI22" i="7"/>
  <c r="Z18" i="7"/>
  <c r="AI18" i="7"/>
  <c r="AI16" i="7"/>
  <c r="O15" i="14"/>
  <c r="AG20" i="14"/>
  <c r="AP20" i="14" s="1"/>
  <c r="AI9" i="7"/>
  <c r="AH14" i="14"/>
  <c r="AQ14" i="14" s="1"/>
  <c r="O16" i="14"/>
  <c r="O6" i="14"/>
  <c r="O2" i="14"/>
  <c r="N9" i="14"/>
  <c r="R23" i="13"/>
  <c r="D11" i="12"/>
  <c r="D11" i="14"/>
  <c r="AE20" i="12"/>
  <c r="AN20" i="12" s="1"/>
  <c r="AE21" i="12"/>
  <c r="AN21" i="12" s="1"/>
  <c r="L20" i="12"/>
  <c r="L8" i="12"/>
  <c r="L2" i="12"/>
  <c r="AE6" i="12"/>
  <c r="AN6" i="12" s="1"/>
  <c r="AE15" i="12"/>
  <c r="AN15" i="12" s="1"/>
  <c r="L5" i="12"/>
  <c r="L15" i="12"/>
  <c r="AI12" i="7"/>
  <c r="T6" i="13"/>
  <c r="O18" i="14"/>
  <c r="AH21" i="14"/>
  <c r="AQ21" i="14" s="1"/>
  <c r="N21" i="14"/>
  <c r="N16" i="14"/>
  <c r="N13" i="14"/>
  <c r="N6" i="14"/>
  <c r="P21" i="14"/>
  <c r="AH17" i="14"/>
  <c r="AQ17" i="14" s="1"/>
  <c r="Q14" i="14"/>
  <c r="AI12" i="14"/>
  <c r="AR12" i="14" s="1"/>
  <c r="Q9" i="14"/>
  <c r="AJ5" i="14"/>
  <c r="AS5" i="14" s="1"/>
  <c r="O21" i="14"/>
  <c r="P15" i="14"/>
  <c r="N12" i="14"/>
  <c r="AI19" i="14"/>
  <c r="AR19" i="14" s="1"/>
  <c r="AJ18" i="14"/>
  <c r="AS18" i="14" s="1"/>
  <c r="N5" i="14"/>
  <c r="AI7" i="14"/>
  <c r="AR7" i="14" s="1"/>
  <c r="P17" i="14"/>
  <c r="Q4" i="14"/>
  <c r="AJ6" i="14"/>
  <c r="AS6" i="14" s="1"/>
  <c r="AI14" i="14"/>
  <c r="AR14" i="14" s="1"/>
  <c r="P6" i="14"/>
  <c r="Q8" i="14"/>
  <c r="AG2" i="14"/>
  <c r="AP2" i="14" s="1"/>
  <c r="AH8" i="14"/>
  <c r="AQ8" i="14" s="1"/>
  <c r="O8" i="14"/>
  <c r="AH15" i="14"/>
  <c r="AQ15" i="14" s="1"/>
  <c r="AI21" i="7"/>
  <c r="AH6" i="14"/>
  <c r="AQ6" i="14" s="1"/>
  <c r="AI10" i="7"/>
  <c r="D17" i="12"/>
  <c r="D17" i="14"/>
  <c r="D13" i="12"/>
  <c r="D13" i="14"/>
  <c r="Z14" i="7"/>
  <c r="AI14" i="7"/>
  <c r="AD8" i="12"/>
  <c r="AM8" i="12" s="1"/>
  <c r="AE13" i="12"/>
  <c r="AN13" i="12" s="1"/>
  <c r="AE10" i="12"/>
  <c r="AN10" i="12" s="1"/>
  <c r="K21" i="12"/>
  <c r="AE3" i="12"/>
  <c r="AN3" i="12" s="1"/>
  <c r="AE19" i="12"/>
  <c r="AN19" i="12" s="1"/>
  <c r="L9" i="12"/>
  <c r="L18" i="12"/>
  <c r="AE12" i="12"/>
  <c r="AN12" i="12" s="1"/>
  <c r="AI8" i="7"/>
  <c r="Q15" i="14"/>
  <c r="O20" i="14"/>
  <c r="AI15" i="14"/>
  <c r="AR15" i="14" s="1"/>
  <c r="AJ4" i="14"/>
  <c r="AS4" i="14" s="1"/>
  <c r="N2" i="14"/>
  <c r="P16" i="14"/>
  <c r="O14" i="14"/>
  <c r="P12" i="14"/>
  <c r="P9" i="14"/>
  <c r="Q5" i="14"/>
  <c r="AG3" i="14"/>
  <c r="AP3" i="14" s="1"/>
  <c r="AI18" i="14"/>
  <c r="AR18" i="14" s="1"/>
  <c r="AI6" i="14"/>
  <c r="AR6" i="14" s="1"/>
  <c r="AI2" i="14"/>
  <c r="AR2" i="14" s="1"/>
  <c r="AH16" i="14"/>
  <c r="AQ16" i="14" s="1"/>
  <c r="AG9" i="14"/>
  <c r="AP9" i="14" s="1"/>
  <c r="AJ19" i="14"/>
  <c r="AS19" i="14" s="1"/>
  <c r="AJ7" i="14"/>
  <c r="AS7" i="14" s="1"/>
  <c r="AJ9" i="14"/>
  <c r="AS9" i="14" s="1"/>
  <c r="AI17" i="14"/>
  <c r="AR17" i="14" s="1"/>
  <c r="P4" i="14"/>
  <c r="AH12" i="14"/>
  <c r="AQ12" i="14" s="1"/>
  <c r="O9" i="14"/>
  <c r="O3" i="14"/>
  <c r="N7" i="14"/>
  <c r="N14" i="14"/>
  <c r="AI17" i="7"/>
  <c r="AG21" i="14"/>
  <c r="AP21" i="14" s="1"/>
  <c r="D5" i="12"/>
  <c r="D5" i="14"/>
  <c r="J7" i="7"/>
  <c r="D4" i="14"/>
  <c r="D8" i="12"/>
  <c r="D8" i="14"/>
  <c r="D12" i="12"/>
  <c r="D12" i="14"/>
  <c r="D16" i="12"/>
  <c r="D16" i="14"/>
  <c r="D20" i="12"/>
  <c r="D20" i="14"/>
  <c r="D21" i="12"/>
  <c r="D21" i="14"/>
  <c r="D3" i="12"/>
  <c r="D3" i="14"/>
  <c r="D9" i="12"/>
  <c r="D9" i="14"/>
  <c r="D19" i="12"/>
  <c r="D19" i="14"/>
  <c r="AE5" i="12"/>
  <c r="AN5" i="12" s="1"/>
  <c r="AE4" i="12"/>
  <c r="AN4" i="12" s="1"/>
  <c r="AE9" i="12"/>
  <c r="AN9" i="12" s="1"/>
  <c r="AE14" i="12"/>
  <c r="AN14" i="12" s="1"/>
  <c r="AE7" i="12"/>
  <c r="AN7" i="12" s="1"/>
  <c r="L3" i="12"/>
  <c r="AI20" i="7"/>
  <c r="Q19" i="14"/>
  <c r="N15" i="14"/>
  <c r="AG10" i="14"/>
  <c r="AP10" i="14" s="1"/>
  <c r="AI4" i="14"/>
  <c r="AR4" i="14" s="1"/>
  <c r="AH7" i="14"/>
  <c r="AQ7" i="14" s="1"/>
  <c r="N3" i="14"/>
  <c r="AG17" i="14"/>
  <c r="AP17" i="14" s="1"/>
  <c r="AG13" i="14"/>
  <c r="AP13" i="14" s="1"/>
  <c r="AI5" i="14"/>
  <c r="AR5" i="14" s="1"/>
  <c r="P2" i="14"/>
  <c r="AJ21" i="14"/>
  <c r="AS21" i="14" s="1"/>
  <c r="N11" i="14"/>
  <c r="P7" i="14"/>
  <c r="Q6" i="14"/>
  <c r="AJ15" i="14"/>
  <c r="AS15" i="14" s="1"/>
  <c r="N10" i="14"/>
  <c r="O17" i="14"/>
  <c r="O13" i="14"/>
  <c r="O7" i="14"/>
  <c r="AH4" i="14"/>
  <c r="AQ4" i="14" s="1"/>
  <c r="AI13" i="7"/>
  <c r="AH2" i="14"/>
  <c r="AQ2" i="14" s="1"/>
  <c r="AG4" i="14"/>
  <c r="AP4" i="14" s="1"/>
  <c r="AI7" i="7"/>
  <c r="AH5" i="14"/>
  <c r="AQ5" i="14" s="1"/>
  <c r="AG8" i="14"/>
  <c r="AP8" i="14" s="1"/>
  <c r="AB1" i="14"/>
  <c r="AK1" i="14" s="1"/>
  <c r="AT1" i="14" s="1"/>
  <c r="R1" i="14"/>
  <c r="T3" i="13"/>
  <c r="AB25" i="7"/>
  <c r="AA41" i="7"/>
  <c r="AE40" i="7"/>
  <c r="AF17" i="7"/>
  <c r="AD2" i="12"/>
  <c r="AM2" i="12" s="1"/>
  <c r="AB1" i="12"/>
  <c r="AK1" i="12" s="1"/>
  <c r="AT1" i="12" s="1"/>
  <c r="P3" i="12"/>
  <c r="AD4" i="12"/>
  <c r="AM4" i="12" s="1"/>
  <c r="AD20" i="12"/>
  <c r="AM20" i="12" s="1"/>
  <c r="K20" i="12"/>
  <c r="K12" i="12"/>
  <c r="AD18" i="12"/>
  <c r="AM18" i="12" s="1"/>
  <c r="K17" i="12"/>
  <c r="K14" i="12"/>
  <c r="AG5" i="12"/>
  <c r="AP5" i="12" s="1"/>
  <c r="AD12" i="12"/>
  <c r="AM12" i="12" s="1"/>
  <c r="AD13" i="12"/>
  <c r="AM13" i="12" s="1"/>
  <c r="AD21" i="12"/>
  <c r="AM21" i="12" s="1"/>
  <c r="AD6" i="12"/>
  <c r="AM6" i="12" s="1"/>
  <c r="K5" i="12"/>
  <c r="J34" i="7"/>
  <c r="K13" i="12"/>
  <c r="P7" i="12"/>
  <c r="AI12" i="12"/>
  <c r="AR12" i="12" s="1"/>
  <c r="AD16" i="12"/>
  <c r="AM16" i="12" s="1"/>
  <c r="P15" i="12"/>
  <c r="AD17" i="12"/>
  <c r="AM17" i="12" s="1"/>
  <c r="K16" i="12"/>
  <c r="K2" i="12"/>
  <c r="J20" i="7"/>
  <c r="AD10" i="12"/>
  <c r="AM10" i="12" s="1"/>
  <c r="K9" i="12"/>
  <c r="AD7" i="12"/>
  <c r="AM7" i="12" s="1"/>
  <c r="K10" i="12"/>
  <c r="AD14" i="12"/>
  <c r="AM14" i="12" s="1"/>
  <c r="J23" i="7"/>
  <c r="J22" i="7"/>
  <c r="AJ10" i="12"/>
  <c r="AS10" i="12" s="1"/>
  <c r="Q16" i="12"/>
  <c r="O6" i="12"/>
  <c r="AI6" i="12"/>
  <c r="AR6" i="12" s="1"/>
  <c r="J30" i="7"/>
  <c r="J40" i="7"/>
  <c r="Q18" i="12"/>
  <c r="J11" i="7"/>
  <c r="AI18" i="12"/>
  <c r="AR18" i="12" s="1"/>
  <c r="P13" i="12"/>
  <c r="AI13" i="12"/>
  <c r="AR13" i="12" s="1"/>
  <c r="J15" i="7"/>
  <c r="AI2" i="12"/>
  <c r="AR2" i="12" s="1"/>
  <c r="AG21" i="12"/>
  <c r="AP21" i="12" s="1"/>
  <c r="AG9" i="12"/>
  <c r="AP9" i="12" s="1"/>
  <c r="N8" i="12"/>
  <c r="J16" i="7"/>
  <c r="K8" i="12"/>
  <c r="J32" i="7"/>
  <c r="J36" i="7"/>
  <c r="K4" i="12"/>
  <c r="K15" i="12"/>
  <c r="D2" i="12"/>
  <c r="J5" i="7"/>
  <c r="AH15" i="12"/>
  <c r="AQ15" i="12" s="1"/>
  <c r="AH3" i="12"/>
  <c r="AQ3" i="12" s="1"/>
  <c r="AH6" i="12"/>
  <c r="AQ6" i="12" s="1"/>
  <c r="Q21" i="12"/>
  <c r="AJ20" i="12"/>
  <c r="AS20" i="12" s="1"/>
  <c r="Q17" i="12"/>
  <c r="P5" i="12"/>
  <c r="AI7" i="12"/>
  <c r="AR7" i="12" s="1"/>
  <c r="AI19" i="12"/>
  <c r="AR19" i="12" s="1"/>
  <c r="AH5" i="12"/>
  <c r="AQ5" i="12" s="1"/>
  <c r="Q7" i="12"/>
  <c r="AG16" i="12"/>
  <c r="AP16" i="12" s="1"/>
  <c r="AG11" i="12"/>
  <c r="AP11" i="12" s="1"/>
  <c r="P12" i="12"/>
  <c r="O21" i="12"/>
  <c r="O13" i="12"/>
  <c r="O5" i="12"/>
  <c r="AG3" i="12"/>
  <c r="AP3" i="12" s="1"/>
  <c r="N15" i="12"/>
  <c r="N7" i="12"/>
  <c r="AJ9" i="12"/>
  <c r="AS9" i="12" s="1"/>
  <c r="O15" i="12"/>
  <c r="Q9" i="12"/>
  <c r="N16" i="12"/>
  <c r="Q28" i="7"/>
  <c r="AC28" i="7" s="1"/>
  <c r="W5" i="12"/>
  <c r="D6" i="12"/>
  <c r="J9" i="7"/>
  <c r="D14" i="12"/>
  <c r="J17" i="7"/>
  <c r="V17" i="7" s="1"/>
  <c r="AH17" i="7" s="1"/>
  <c r="D18" i="12"/>
  <c r="J21" i="7"/>
  <c r="D7" i="12"/>
  <c r="J10" i="7"/>
  <c r="D15" i="12"/>
  <c r="J18" i="7"/>
  <c r="O10" i="12"/>
  <c r="J39" i="7"/>
  <c r="V39" i="7" s="1"/>
  <c r="AH39" i="7" s="1"/>
  <c r="AG2" i="12"/>
  <c r="AP2" i="12" s="1"/>
  <c r="N18" i="12"/>
  <c r="N2" i="12"/>
  <c r="Q6" i="12"/>
  <c r="P6" i="12"/>
  <c r="AI9" i="12"/>
  <c r="AR9" i="12" s="1"/>
  <c r="AH13" i="12"/>
  <c r="AQ13" i="12" s="1"/>
  <c r="AG20" i="12"/>
  <c r="AP20" i="12" s="1"/>
  <c r="AG12" i="12"/>
  <c r="AP12" i="12" s="1"/>
  <c r="N4" i="12"/>
  <c r="P8" i="12"/>
  <c r="J28" i="7"/>
  <c r="AJ17" i="12"/>
  <c r="AS17" i="12" s="1"/>
  <c r="AH8" i="12"/>
  <c r="AQ8" i="12" s="1"/>
  <c r="Q20" i="12"/>
  <c r="P14" i="12"/>
  <c r="O7" i="12"/>
  <c r="W6" i="12"/>
  <c r="J29" i="7"/>
  <c r="J27" i="7"/>
  <c r="W4" i="12"/>
  <c r="Q7" i="7"/>
  <c r="AC7" i="7" s="1"/>
  <c r="D4" i="12"/>
  <c r="AH18" i="12"/>
  <c r="AQ18" i="12" s="1"/>
  <c r="O18" i="12"/>
  <c r="Q12" i="12"/>
  <c r="O8" i="12"/>
  <c r="O2" i="12"/>
  <c r="J19" i="7"/>
  <c r="P19" i="12"/>
  <c r="AI10" i="12"/>
  <c r="AR10" i="12" s="1"/>
  <c r="AG14" i="12"/>
  <c r="AP14" i="12" s="1"/>
  <c r="AG6" i="12"/>
  <c r="AP6" i="12" s="1"/>
  <c r="AH11" i="12"/>
  <c r="AQ11" i="12" s="1"/>
  <c r="N9" i="12"/>
  <c r="AH10" i="12"/>
  <c r="AQ10" i="12" s="1"/>
  <c r="N14" i="12"/>
  <c r="N6" i="12"/>
  <c r="AJ14" i="12"/>
  <c r="AS14" i="12" s="1"/>
  <c r="N12" i="12"/>
  <c r="J14" i="7"/>
  <c r="J35" i="7"/>
  <c r="V35" i="7" s="1"/>
  <c r="AH35" i="7" s="1"/>
  <c r="O4" i="12"/>
  <c r="P17" i="12"/>
  <c r="AI5" i="12"/>
  <c r="AR5" i="12" s="1"/>
  <c r="AI11" i="12"/>
  <c r="AR11" i="12" s="1"/>
  <c r="AI17" i="12"/>
  <c r="AR17" i="12" s="1"/>
  <c r="AH17" i="12"/>
  <c r="AQ17" i="12" s="1"/>
  <c r="AH9" i="12"/>
  <c r="AQ9" i="12" s="1"/>
  <c r="Q19" i="12"/>
  <c r="J12" i="7"/>
  <c r="Q3" i="12"/>
  <c r="AG8" i="12"/>
  <c r="AP8" i="12" s="1"/>
  <c r="N20" i="12"/>
  <c r="AJ21" i="12"/>
  <c r="AS21" i="12" s="1"/>
  <c r="Q14" i="12"/>
  <c r="K7" i="12"/>
  <c r="J26" i="7"/>
  <c r="P16" i="12"/>
  <c r="AJ3" i="12"/>
  <c r="AS3" i="12" s="1"/>
  <c r="AJ7" i="12"/>
  <c r="AS7" i="12" s="1"/>
  <c r="AJ11" i="12"/>
  <c r="AS11" i="12" s="1"/>
  <c r="AJ15" i="12"/>
  <c r="AS15" i="12" s="1"/>
  <c r="J44" i="7"/>
  <c r="V44" i="7" s="1"/>
  <c r="AH44" i="7" s="1"/>
  <c r="AH16" i="12"/>
  <c r="AQ16" i="12" s="1"/>
  <c r="AH4" i="12"/>
  <c r="AQ4" i="12" s="1"/>
  <c r="AD19" i="12"/>
  <c r="AM19" i="12" s="1"/>
  <c r="AH19" i="12"/>
  <c r="AQ19" i="12" s="1"/>
  <c r="Q10" i="12"/>
  <c r="AI4" i="12"/>
  <c r="AR4" i="12" s="1"/>
  <c r="K6" i="12"/>
  <c r="P18" i="12"/>
  <c r="P10" i="12"/>
  <c r="K11" i="12"/>
  <c r="AD15" i="12"/>
  <c r="AM15" i="12" s="1"/>
  <c r="W10" i="12"/>
  <c r="J33" i="7"/>
  <c r="V33" i="7" s="1"/>
  <c r="AH33" i="7" s="1"/>
  <c r="J31" i="7"/>
  <c r="W8" i="12"/>
  <c r="W14" i="12"/>
  <c r="J37" i="7"/>
  <c r="W18" i="12"/>
  <c r="J41" i="7"/>
  <c r="Q13" i="12"/>
  <c r="AH12" i="12"/>
  <c r="AQ12" i="12" s="1"/>
  <c r="AG15" i="12"/>
  <c r="AP15" i="12" s="1"/>
  <c r="AH7" i="12"/>
  <c r="AQ7" i="12" s="1"/>
  <c r="D10" i="12"/>
  <c r="J13" i="7"/>
  <c r="AJ4" i="12"/>
  <c r="AS4" i="12" s="1"/>
  <c r="Q4" i="12"/>
  <c r="AI14" i="12"/>
  <c r="AR14" i="12" s="1"/>
  <c r="AG10" i="12"/>
  <c r="AP10" i="12" s="1"/>
  <c r="N13" i="12"/>
  <c r="AI20" i="12"/>
  <c r="AR20" i="12" s="1"/>
  <c r="N10" i="12"/>
  <c r="AJ16" i="12"/>
  <c r="AS16" i="12" s="1"/>
  <c r="N17" i="12"/>
  <c r="AI21" i="12"/>
  <c r="AR21" i="12" s="1"/>
  <c r="Q11" i="12"/>
  <c r="AG4" i="12"/>
  <c r="AP4" i="12" s="1"/>
  <c r="J42" i="7"/>
  <c r="AH20" i="12"/>
  <c r="AQ20" i="12" s="1"/>
  <c r="O11" i="12"/>
  <c r="O19" i="12"/>
  <c r="W2" i="12"/>
  <c r="J25" i="7"/>
  <c r="AH2" i="12"/>
  <c r="AQ2" i="12" s="1"/>
  <c r="O14" i="12"/>
  <c r="Q8" i="12"/>
  <c r="J43" i="7"/>
  <c r="AI8" i="12"/>
  <c r="AR8" i="12" s="1"/>
  <c r="AI16" i="12"/>
  <c r="AR16" i="12" s="1"/>
  <c r="AJ2" i="12"/>
  <c r="AS2" i="12" s="1"/>
  <c r="AG17" i="12"/>
  <c r="AP17" i="12" s="1"/>
  <c r="P11" i="12"/>
  <c r="AG18" i="12"/>
  <c r="AP18" i="12" s="1"/>
  <c r="AJ8" i="12"/>
  <c r="AS8" i="12" s="1"/>
  <c r="AJ18" i="12"/>
  <c r="AS18" i="12" s="1"/>
  <c r="AH14" i="12"/>
  <c r="AQ14" i="12" s="1"/>
  <c r="O20" i="12"/>
  <c r="AG13" i="12"/>
  <c r="AP13" i="12" s="1"/>
  <c r="N21" i="12"/>
  <c r="AJ12" i="12"/>
  <c r="AS12" i="12" s="1"/>
  <c r="Q5" i="12"/>
  <c r="J6" i="7"/>
  <c r="V6" i="7" s="1"/>
  <c r="AH6" i="7" s="1"/>
  <c r="J38" i="7"/>
  <c r="AJ6" i="12"/>
  <c r="AS6" i="12" s="1"/>
  <c r="N5" i="12"/>
  <c r="P21" i="12"/>
  <c r="P9" i="12"/>
  <c r="AI3" i="12"/>
  <c r="AR3" i="12" s="1"/>
  <c r="AI15" i="12"/>
  <c r="AR15" i="12" s="1"/>
  <c r="AH21" i="12"/>
  <c r="AQ21" i="12" s="1"/>
  <c r="J24" i="7"/>
  <c r="Q15" i="12"/>
  <c r="J8" i="7"/>
  <c r="AT22" i="12"/>
  <c r="O16" i="12"/>
  <c r="Q2" i="12"/>
  <c r="P20" i="12"/>
  <c r="P4" i="12"/>
  <c r="AJ5" i="12"/>
  <c r="AS5" i="12" s="1"/>
  <c r="AJ13" i="12"/>
  <c r="AS13" i="12" s="1"/>
  <c r="AJ19" i="12"/>
  <c r="AS19" i="12" s="1"/>
  <c r="O17" i="12"/>
  <c r="O9" i="12"/>
  <c r="AG19" i="12"/>
  <c r="AP19" i="12" s="1"/>
  <c r="AG7" i="12"/>
  <c r="AP7" i="12" s="1"/>
  <c r="N19" i="12"/>
  <c r="N11" i="12"/>
  <c r="N3" i="12"/>
  <c r="AD11" i="12"/>
  <c r="AM11" i="12" s="1"/>
  <c r="K19" i="12"/>
  <c r="O12" i="12"/>
  <c r="P2" i="12"/>
  <c r="K18" i="12"/>
  <c r="K3" i="12"/>
  <c r="O3" i="12"/>
  <c r="AD3" i="12"/>
  <c r="AM3" i="12" s="1"/>
  <c r="AE30" i="7"/>
  <c r="B8" i="11"/>
  <c r="AG16" i="7"/>
  <c r="AE22" i="7"/>
  <c r="AF30" i="7"/>
  <c r="AE17" i="7"/>
  <c r="AG9" i="7"/>
  <c r="AG41" i="7"/>
  <c r="AG38" i="7"/>
  <c r="AF41" i="7"/>
  <c r="B7" i="11"/>
  <c r="B5" i="11"/>
  <c r="B4" i="11"/>
  <c r="B6" i="11"/>
  <c r="AG32" i="7"/>
  <c r="AE29" i="7"/>
  <c r="AF39" i="7"/>
  <c r="AE15" i="7"/>
  <c r="AG22" i="7"/>
  <c r="AG30" i="7"/>
  <c r="AE16" i="7"/>
  <c r="AE18" i="7"/>
  <c r="AG35" i="7"/>
  <c r="AG33" i="7"/>
  <c r="AF44" i="7"/>
  <c r="AE39" i="7"/>
  <c r="AG39" i="7"/>
  <c r="AE33" i="7"/>
  <c r="AG15" i="7"/>
  <c r="AF33" i="7"/>
  <c r="AE28" i="7"/>
  <c r="AF16" i="7"/>
  <c r="AF9" i="7"/>
  <c r="AF20" i="7"/>
  <c r="AE32" i="7"/>
  <c r="AG44" i="7"/>
  <c r="AE9" i="7"/>
  <c r="AF11" i="7"/>
  <c r="AG29" i="7"/>
  <c r="Z6" i="7"/>
  <c r="AF6" i="7"/>
  <c r="AE37" i="7"/>
  <c r="AG26" i="7"/>
  <c r="AG6" i="7"/>
  <c r="AE42" i="7"/>
  <c r="AE43" i="7"/>
  <c r="AG10" i="7"/>
  <c r="AG42" i="7"/>
  <c r="AE6" i="7"/>
  <c r="E46" i="7"/>
  <c r="E47" i="7" s="1"/>
  <c r="H9" i="11" s="1"/>
  <c r="H13" i="11" s="1"/>
  <c r="AF36" i="7"/>
  <c r="AE24" i="7"/>
  <c r="AF27" i="7"/>
  <c r="AF37" i="7"/>
  <c r="AG23" i="7"/>
  <c r="AE8" i="7"/>
  <c r="AE38" i="7"/>
  <c r="AF25" i="7"/>
  <c r="AG14" i="7"/>
  <c r="AG7" i="7"/>
  <c r="AF40" i="7"/>
  <c r="AG12" i="7"/>
  <c r="AG27" i="7"/>
  <c r="AF19" i="7"/>
  <c r="AE27" i="7"/>
  <c r="AF26" i="7"/>
  <c r="AF10" i="7"/>
  <c r="Z34" i="7"/>
  <c r="Z2" i="7" s="1"/>
  <c r="AF34" i="7"/>
  <c r="AG43" i="7"/>
  <c r="AF21" i="7"/>
  <c r="AE12" i="7"/>
  <c r="AE26" i="7"/>
  <c r="AE36" i="7"/>
  <c r="AE21" i="7"/>
  <c r="AF13" i="7"/>
  <c r="AG34" i="7"/>
  <c r="AE13" i="7"/>
  <c r="AF24" i="7"/>
  <c r="AF28" i="7"/>
  <c r="AE44" i="7"/>
  <c r="AG24" i="7"/>
  <c r="AG8" i="7"/>
  <c r="AG37" i="7"/>
  <c r="AE25" i="7"/>
  <c r="AF14" i="7"/>
  <c r="AE7" i="7"/>
  <c r="AG28" i="7"/>
  <c r="AG40" i="7"/>
  <c r="AE14" i="7"/>
  <c r="AF38" i="7"/>
  <c r="AG13" i="7"/>
  <c r="AG31" i="7"/>
  <c r="AE41" i="7"/>
  <c r="AF43" i="7"/>
  <c r="AF29" i="7"/>
  <c r="AE19" i="7"/>
  <c r="AF8" i="7"/>
  <c r="AF31" i="7"/>
  <c r="AF35" i="7"/>
  <c r="AG25" i="7"/>
  <c r="AG21" i="7"/>
  <c r="AF32" i="7"/>
  <c r="AG18" i="7"/>
  <c r="AG11" i="7"/>
  <c r="AE31" i="7"/>
  <c r="AE20" i="7"/>
  <c r="AE11" i="7"/>
  <c r="AF42" i="7"/>
  <c r="AG20" i="7"/>
  <c r="AE34" i="7"/>
  <c r="AG19" i="7"/>
  <c r="AF12" i="7"/>
  <c r="AF23" i="7"/>
  <c r="AF15" i="7"/>
  <c r="AF7" i="7"/>
  <c r="AG36" i="7"/>
  <c r="AE35" i="7"/>
  <c r="AE23" i="7"/>
  <c r="AE10" i="7"/>
  <c r="AF22" i="7"/>
  <c r="AF18" i="7"/>
  <c r="AD8" i="7"/>
  <c r="AA32" i="7"/>
  <c r="AD10" i="7"/>
  <c r="AD16" i="7"/>
  <c r="AD36" i="7"/>
  <c r="AA36" i="7"/>
  <c r="AA14" i="7"/>
  <c r="AD43" i="7"/>
  <c r="AD27" i="7"/>
  <c r="AD40" i="7"/>
  <c r="AB14" i="7"/>
  <c r="AA15" i="7"/>
  <c r="AB40" i="7"/>
  <c r="AA29" i="7"/>
  <c r="AA39" i="7"/>
  <c r="AD35" i="7"/>
  <c r="AD30" i="7"/>
  <c r="AD20" i="7"/>
  <c r="AD34" i="7"/>
  <c r="AB17" i="7"/>
  <c r="AD29" i="7"/>
  <c r="AB35" i="7"/>
  <c r="AA40" i="7"/>
  <c r="AA17" i="7"/>
  <c r="AD41" i="7"/>
  <c r="AD25" i="7"/>
  <c r="AD24" i="7"/>
  <c r="AD14" i="7"/>
  <c r="AD13" i="7"/>
  <c r="AD11" i="7"/>
  <c r="AD9" i="7"/>
  <c r="AD39" i="7"/>
  <c r="AD23" i="7"/>
  <c r="AD7" i="7"/>
  <c r="AD26" i="7"/>
  <c r="AB39" i="7"/>
  <c r="AD37" i="7"/>
  <c r="AD21" i="7"/>
  <c r="AD6" i="7"/>
  <c r="AD19" i="7"/>
  <c r="AD32" i="7"/>
  <c r="AD42" i="7"/>
  <c r="AD22" i="7"/>
  <c r="AD33" i="7"/>
  <c r="AD17" i="7"/>
  <c r="AD31" i="7"/>
  <c r="AD15" i="7"/>
  <c r="AD44" i="7"/>
  <c r="AD28" i="7"/>
  <c r="AD12" i="7"/>
  <c r="AD38" i="7"/>
  <c r="AD18" i="7"/>
  <c r="T72" i="10"/>
  <c r="Q49" i="10"/>
  <c r="Q37" i="10"/>
  <c r="Q47" i="10"/>
  <c r="Q42" i="10"/>
  <c r="Q33" i="10"/>
  <c r="Q45" i="10"/>
  <c r="Q48" i="10"/>
  <c r="Q43" i="10"/>
  <c r="Q39" i="10"/>
  <c r="Q32" i="10"/>
  <c r="Q41" i="10"/>
  <c r="Q44" i="10"/>
  <c r="Q38" i="10"/>
  <c r="Q35" i="10"/>
  <c r="Q31" i="10"/>
  <c r="Q36" i="10"/>
  <c r="Q40" i="10"/>
  <c r="Q46" i="10"/>
  <c r="Q34" i="10"/>
  <c r="Q30" i="10"/>
  <c r="P66" i="9"/>
  <c r="T66" i="10" s="1"/>
  <c r="P64" i="9"/>
  <c r="T64" i="10" s="1"/>
  <c r="P60" i="9"/>
  <c r="T60" i="10" s="1"/>
  <c r="P58" i="9"/>
  <c r="T58" i="10" s="1"/>
  <c r="P49" i="9"/>
  <c r="Q49" i="9" s="1"/>
  <c r="P45" i="9"/>
  <c r="Q45" i="9" s="1"/>
  <c r="P43" i="9"/>
  <c r="Q43" i="9" s="1"/>
  <c r="P41" i="9"/>
  <c r="Q41" i="9" s="1"/>
  <c r="P37" i="9"/>
  <c r="Q37" i="9" s="1"/>
  <c r="P33" i="9"/>
  <c r="Q33" i="9" s="1"/>
  <c r="P61" i="9"/>
  <c r="T61" i="10" s="1"/>
  <c r="P34" i="9"/>
  <c r="Q34" i="9" s="1"/>
  <c r="P55" i="9"/>
  <c r="T55" i="10" s="1"/>
  <c r="P42" i="9"/>
  <c r="Q42" i="9" s="1"/>
  <c r="P71" i="9"/>
  <c r="T71" i="10" s="1"/>
  <c r="P69" i="9"/>
  <c r="T69" i="10" s="1"/>
  <c r="P67" i="9"/>
  <c r="T67" i="10" s="1"/>
  <c r="P65" i="9"/>
  <c r="T65" i="10" s="1"/>
  <c r="P63" i="9"/>
  <c r="T63" i="10" s="1"/>
  <c r="P59" i="9"/>
  <c r="T59" i="10" s="1"/>
  <c r="P57" i="9"/>
  <c r="T57" i="10" s="1"/>
  <c r="P53" i="9"/>
  <c r="T53" i="10" s="1"/>
  <c r="P48" i="9"/>
  <c r="Q48" i="9" s="1"/>
  <c r="P46" i="9"/>
  <c r="Q46" i="9" s="1"/>
  <c r="P44" i="9"/>
  <c r="Q44" i="9" s="1"/>
  <c r="P40" i="9"/>
  <c r="Q40" i="9" s="1"/>
  <c r="P38" i="9"/>
  <c r="Q38" i="9" s="1"/>
  <c r="P36" i="9"/>
  <c r="Q36" i="9" s="1"/>
  <c r="P32" i="9"/>
  <c r="Q32" i="9" s="1"/>
  <c r="P30" i="9"/>
  <c r="Q30" i="9" s="1"/>
  <c r="P68" i="9"/>
  <c r="T68" i="10" s="1"/>
  <c r="P62" i="9"/>
  <c r="T62" i="10" s="1"/>
  <c r="P47" i="9"/>
  <c r="Q47" i="9" s="1"/>
  <c r="P70" i="9"/>
  <c r="T70" i="10" s="1"/>
  <c r="P56" i="9"/>
  <c r="T56" i="10" s="1"/>
  <c r="P54" i="9"/>
  <c r="T54" i="10" s="1"/>
  <c r="P39" i="9"/>
  <c r="Q39" i="9" s="1"/>
  <c r="P35" i="9"/>
  <c r="Q35" i="9" s="1"/>
  <c r="P31" i="9"/>
  <c r="Q31" i="9" s="1"/>
  <c r="P74" i="10"/>
  <c r="P73" i="10"/>
  <c r="R73" i="10" s="1"/>
  <c r="P51" i="10"/>
  <c r="P50" i="10"/>
  <c r="R50" i="10" s="1"/>
  <c r="Q6" i="7"/>
  <c r="AC6" i="7" s="1"/>
  <c r="AB9" i="7"/>
  <c r="AB21" i="7"/>
  <c r="AA21" i="7"/>
  <c r="AA6" i="7"/>
  <c r="AB44" i="7"/>
  <c r="AB13" i="7"/>
  <c r="AA43" i="7"/>
  <c r="AA34" i="7"/>
  <c r="AA28" i="7"/>
  <c r="AA44" i="7"/>
  <c r="E1" i="7"/>
  <c r="C9" i="11" s="1"/>
  <c r="C13" i="11" s="1"/>
  <c r="Q13" i="7"/>
  <c r="AC13" i="7" s="1"/>
  <c r="Q26" i="7"/>
  <c r="AC26" i="7" s="1"/>
  <c r="AA31" i="7"/>
  <c r="AA9" i="7"/>
  <c r="AB41" i="7"/>
  <c r="Q33" i="7"/>
  <c r="AC33" i="7" s="1"/>
  <c r="Q31" i="7"/>
  <c r="AC31" i="7" s="1"/>
  <c r="Q39" i="7"/>
  <c r="AC39" i="7" s="1"/>
  <c r="AB7" i="7"/>
  <c r="AB15" i="7"/>
  <c r="AB19" i="7"/>
  <c r="AB23" i="7"/>
  <c r="AB6" i="7"/>
  <c r="AA35" i="7"/>
  <c r="AA13" i="7"/>
  <c r="AA37" i="7"/>
  <c r="AA25" i="7"/>
  <c r="E2" i="7"/>
  <c r="D9" i="11" s="1"/>
  <c r="D24" i="11" s="1"/>
  <c r="AB11" i="7"/>
  <c r="AA27" i="7"/>
  <c r="AA18" i="7"/>
  <c r="AB10" i="7"/>
  <c r="AB18" i="7"/>
  <c r="AA11" i="7"/>
  <c r="P47" i="8"/>
  <c r="Q26" i="8"/>
  <c r="P46" i="8"/>
  <c r="Q24" i="8"/>
  <c r="AB27" i="7"/>
  <c r="AB43" i="7"/>
  <c r="Q42" i="7"/>
  <c r="AC42" i="7" s="1"/>
  <c r="AA7" i="7"/>
  <c r="AA33" i="7"/>
  <c r="AA23" i="7"/>
  <c r="Q36" i="7"/>
  <c r="AC36" i="7" s="1"/>
  <c r="AB31" i="7"/>
  <c r="Q8" i="7"/>
  <c r="AC8" i="7" s="1"/>
  <c r="Q44" i="7"/>
  <c r="AC44" i="7" s="1"/>
  <c r="Q17" i="7"/>
  <c r="AC17" i="7" s="1"/>
  <c r="Q21" i="7"/>
  <c r="AC21" i="7" s="1"/>
  <c r="AA24" i="7"/>
  <c r="Q30" i="7"/>
  <c r="AC30" i="7" s="1"/>
  <c r="AA20" i="7"/>
  <c r="AA19" i="7"/>
  <c r="AA22" i="7"/>
  <c r="Q34" i="7"/>
  <c r="AC34" i="7" s="1"/>
  <c r="AB30" i="7"/>
  <c r="AB22" i="7"/>
  <c r="Q9" i="7"/>
  <c r="AC9" i="7" s="1"/>
  <c r="E3" i="7"/>
  <c r="Q22" i="7"/>
  <c r="AC22" i="7" s="1"/>
  <c r="Q37" i="7"/>
  <c r="AC37" i="7" s="1"/>
  <c r="AB38" i="7"/>
  <c r="Q10" i="7"/>
  <c r="AC10" i="7" s="1"/>
  <c r="Q14" i="7"/>
  <c r="AC14" i="7" s="1"/>
  <c r="Q18" i="7"/>
  <c r="AC18" i="7" s="1"/>
  <c r="AB24" i="7"/>
  <c r="AA38" i="7"/>
  <c r="AA8" i="7"/>
  <c r="Q40" i="7"/>
  <c r="AC40" i="7" s="1"/>
  <c r="Q11" i="7"/>
  <c r="AC11" i="7" s="1"/>
  <c r="Q15" i="7"/>
  <c r="AC15" i="7" s="1"/>
  <c r="Q19" i="7"/>
  <c r="AC19" i="7" s="1"/>
  <c r="Q23" i="7"/>
  <c r="AC23" i="7" s="1"/>
  <c r="Q20" i="7"/>
  <c r="AC20" i="7" s="1"/>
  <c r="Q24" i="7"/>
  <c r="AC24" i="7" s="1"/>
  <c r="Q38" i="7"/>
  <c r="AC38" i="7" s="1"/>
  <c r="AB12" i="7"/>
  <c r="Q16" i="7"/>
  <c r="AC16" i="7" s="1"/>
  <c r="AB20" i="7"/>
  <c r="AA26" i="7"/>
  <c r="AA42" i="7"/>
  <c r="AA12" i="7"/>
  <c r="Q32" i="7"/>
  <c r="AC32" i="7" s="1"/>
  <c r="Q29" i="7"/>
  <c r="AC29" i="7" s="1"/>
  <c r="Q27" i="7"/>
  <c r="AC27" i="7" s="1"/>
  <c r="Q35" i="7"/>
  <c r="AC35" i="7" s="1"/>
  <c r="Q43" i="7"/>
  <c r="AC43" i="7" s="1"/>
  <c r="Q25" i="7"/>
  <c r="AC25" i="7" s="1"/>
  <c r="Q41" i="7"/>
  <c r="AC41" i="7" s="1"/>
  <c r="AB26" i="7"/>
  <c r="AB34" i="7"/>
  <c r="AB42" i="7"/>
  <c r="AB8" i="7"/>
  <c r="Q12" i="7"/>
  <c r="AC12" i="7" s="1"/>
  <c r="AB16" i="7"/>
  <c r="AA30" i="7"/>
  <c r="AA16" i="7"/>
  <c r="L42" i="5"/>
  <c r="M37" i="5"/>
  <c r="L33" i="5"/>
  <c r="L19" i="5"/>
  <c r="L24" i="5"/>
  <c r="L20" i="5"/>
  <c r="L18" i="5"/>
  <c r="M35" i="5"/>
  <c r="D6" i="5"/>
  <c r="L6" i="5"/>
  <c r="K28" i="5"/>
  <c r="D7" i="5"/>
  <c r="M42" i="5"/>
  <c r="M34" i="5"/>
  <c r="K33" i="5"/>
  <c r="K29" i="5"/>
  <c r="L34" i="5"/>
  <c r="L25" i="5"/>
  <c r="L21" i="5"/>
  <c r="L29" i="5"/>
  <c r="L22" i="5"/>
  <c r="I5" i="5"/>
  <c r="F6" i="5"/>
  <c r="M16" i="5"/>
  <c r="M12" i="5"/>
  <c r="M8" i="5"/>
  <c r="I6" i="5"/>
  <c r="L15" i="5"/>
  <c r="L7" i="5"/>
  <c r="M38" i="5"/>
  <c r="K31" i="5"/>
  <c r="K27" i="5"/>
  <c r="L23" i="5"/>
  <c r="M15" i="5"/>
  <c r="M11" i="5"/>
  <c r="M7" i="5"/>
  <c r="L11" i="5"/>
  <c r="H5" i="5"/>
  <c r="M40" i="5"/>
  <c r="L31" i="5"/>
  <c r="L5" i="5"/>
  <c r="D5" i="5"/>
  <c r="M36" i="5"/>
  <c r="L10" i="5"/>
  <c r="L14" i="5"/>
  <c r="H8" i="5"/>
  <c r="D13" i="11" l="1"/>
  <c r="T22" i="13"/>
  <c r="M24" i="7"/>
  <c r="T18" i="13"/>
  <c r="M20" i="7"/>
  <c r="AU16" i="14"/>
  <c r="L39" i="7" s="1"/>
  <c r="T21" i="13"/>
  <c r="M23" i="7"/>
  <c r="T17" i="13"/>
  <c r="M19" i="7"/>
  <c r="T8" i="13"/>
  <c r="M10" i="7"/>
  <c r="T11" i="13"/>
  <c r="M13" i="7"/>
  <c r="T12" i="13"/>
  <c r="M14" i="7"/>
  <c r="AL23" i="13"/>
  <c r="AM23" i="13" s="1"/>
  <c r="M30" i="7"/>
  <c r="T14" i="13"/>
  <c r="M16" i="7"/>
  <c r="T9" i="13"/>
  <c r="M11" i="7"/>
  <c r="T19" i="13"/>
  <c r="M21" i="7"/>
  <c r="T7" i="13"/>
  <c r="M9" i="7"/>
  <c r="M2" i="7"/>
  <c r="T13" i="13"/>
  <c r="T5" i="13"/>
  <c r="T1" i="13" s="1"/>
  <c r="M7" i="7"/>
  <c r="T10" i="13"/>
  <c r="M12" i="7"/>
  <c r="AJ1" i="7"/>
  <c r="AL24" i="13"/>
  <c r="S24" i="13"/>
  <c r="AU3" i="14"/>
  <c r="L26" i="7" s="1"/>
  <c r="AU5" i="14"/>
  <c r="L28" i="7" s="1"/>
  <c r="AU18" i="14"/>
  <c r="L41" i="7" s="1"/>
  <c r="AU19" i="14"/>
  <c r="L42" i="7" s="1"/>
  <c r="X42" i="7" s="1"/>
  <c r="AJ42" i="7" s="1"/>
  <c r="AU11" i="14"/>
  <c r="L34" i="7" s="1"/>
  <c r="AU15" i="14"/>
  <c r="L38" i="7" s="1"/>
  <c r="X39" i="7" s="1"/>
  <c r="AJ39" i="7" s="1"/>
  <c r="AU12" i="14"/>
  <c r="L35" i="7" s="1"/>
  <c r="AU13" i="14"/>
  <c r="L36" i="7" s="1"/>
  <c r="AU20" i="14"/>
  <c r="L43" i="7" s="1"/>
  <c r="X43" i="7" s="1"/>
  <c r="AJ43" i="7" s="1"/>
  <c r="AU4" i="14"/>
  <c r="L27" i="7" s="1"/>
  <c r="X27" i="7" s="1"/>
  <c r="AJ27" i="7" s="1"/>
  <c r="AU17" i="14"/>
  <c r="L40" i="7" s="1"/>
  <c r="X40" i="7" s="1"/>
  <c r="AJ40" i="7" s="1"/>
  <c r="AU10" i="14"/>
  <c r="L33" i="7" s="1"/>
  <c r="AU2" i="14"/>
  <c r="L25" i="7" s="1"/>
  <c r="X25" i="7" s="1"/>
  <c r="AJ25" i="7" s="1"/>
  <c r="AU21" i="14"/>
  <c r="L44" i="7" s="1"/>
  <c r="X44" i="7" s="1"/>
  <c r="AJ44" i="7" s="1"/>
  <c r="Z1" i="7"/>
  <c r="S23" i="13"/>
  <c r="AI1" i="7"/>
  <c r="AU9" i="14"/>
  <c r="L32" i="7" s="1"/>
  <c r="AU6" i="14"/>
  <c r="L29" i="7" s="1"/>
  <c r="AU14" i="14"/>
  <c r="L37" i="7" s="1"/>
  <c r="X37" i="7" s="1"/>
  <c r="AJ37" i="7" s="1"/>
  <c r="AU7" i="14"/>
  <c r="L30" i="7" s="1"/>
  <c r="V42" i="7"/>
  <c r="AH42" i="7" s="1"/>
  <c r="V31" i="7"/>
  <c r="AH31" i="7" s="1"/>
  <c r="V21" i="7"/>
  <c r="AH21" i="7" s="1"/>
  <c r="AU8" i="14"/>
  <c r="V8" i="7"/>
  <c r="AH8" i="7" s="1"/>
  <c r="V13" i="7"/>
  <c r="AH13" i="7" s="1"/>
  <c r="V26" i="7"/>
  <c r="AH26" i="7" s="1"/>
  <c r="V18" i="7"/>
  <c r="AH18" i="7" s="1"/>
  <c r="V9" i="7"/>
  <c r="AH9" i="7" s="1"/>
  <c r="V15" i="7"/>
  <c r="AH15" i="7" s="1"/>
  <c r="V11" i="7"/>
  <c r="AH11" i="7" s="1"/>
  <c r="V34" i="7"/>
  <c r="AH34" i="7" s="1"/>
  <c r="V36" i="7"/>
  <c r="AH36" i="7" s="1"/>
  <c r="V22" i="7"/>
  <c r="AH22" i="7" s="1"/>
  <c r="V37" i="7"/>
  <c r="AH37" i="7" s="1"/>
  <c r="V14" i="7"/>
  <c r="AH14" i="7" s="1"/>
  <c r="V19" i="7"/>
  <c r="AH19" i="7" s="1"/>
  <c r="V32" i="7"/>
  <c r="AH32" i="7" s="1"/>
  <c r="V23" i="7"/>
  <c r="AH23" i="7" s="1"/>
  <c r="V27" i="7"/>
  <c r="AH27" i="7" s="1"/>
  <c r="V28" i="7"/>
  <c r="AH28" i="7" s="1"/>
  <c r="V10" i="7"/>
  <c r="AH10" i="7" s="1"/>
  <c r="V40" i="7"/>
  <c r="AH40" i="7" s="1"/>
  <c r="V7" i="7"/>
  <c r="AH7" i="7" s="1"/>
  <c r="V24" i="7"/>
  <c r="AH24" i="7" s="1"/>
  <c r="V38" i="7"/>
  <c r="AH38" i="7" s="1"/>
  <c r="V43" i="7"/>
  <c r="AH43" i="7" s="1"/>
  <c r="V25" i="7"/>
  <c r="AH25" i="7" s="1"/>
  <c r="V41" i="7"/>
  <c r="AH41" i="7" s="1"/>
  <c r="V12" i="7"/>
  <c r="AH12" i="7" s="1"/>
  <c r="V29" i="7"/>
  <c r="AH29" i="7" s="1"/>
  <c r="V16" i="7"/>
  <c r="AH16" i="7" s="1"/>
  <c r="V30" i="7"/>
  <c r="AH30" i="7" s="1"/>
  <c r="V20" i="7"/>
  <c r="AH20" i="7" s="1"/>
  <c r="M20" i="12"/>
  <c r="M10" i="12"/>
  <c r="D21" i="11"/>
  <c r="AF2" i="12"/>
  <c r="AO2" i="12" s="1"/>
  <c r="AU2" i="12" s="1"/>
  <c r="K25" i="7" s="1"/>
  <c r="W25" i="7" s="1"/>
  <c r="AI25" i="7" s="1"/>
  <c r="M11" i="12"/>
  <c r="AF20" i="12"/>
  <c r="AO20" i="12" s="1"/>
  <c r="AU20" i="12" s="1"/>
  <c r="K43" i="7" s="1"/>
  <c r="AF3" i="12"/>
  <c r="AO3" i="12" s="1"/>
  <c r="AU3" i="12" s="1"/>
  <c r="K26" i="7" s="1"/>
  <c r="M3" i="12"/>
  <c r="M4" i="12"/>
  <c r="AF13" i="12"/>
  <c r="AO13" i="12" s="1"/>
  <c r="AU13" i="12" s="1"/>
  <c r="K36" i="7" s="1"/>
  <c r="AF4" i="12"/>
  <c r="AO4" i="12" s="1"/>
  <c r="AU4" i="12" s="1"/>
  <c r="K27" i="7" s="1"/>
  <c r="AF9" i="12"/>
  <c r="AO9" i="12" s="1"/>
  <c r="AU9" i="12" s="1"/>
  <c r="K32" i="7" s="1"/>
  <c r="AF19" i="12"/>
  <c r="AO19" i="12" s="1"/>
  <c r="AU19" i="12" s="1"/>
  <c r="K42" i="7" s="1"/>
  <c r="AF21" i="12"/>
  <c r="AO21" i="12" s="1"/>
  <c r="AU21" i="12" s="1"/>
  <c r="K44" i="7" s="1"/>
  <c r="W44" i="7" s="1"/>
  <c r="AI44" i="7" s="1"/>
  <c r="M2" i="12"/>
  <c r="J2" i="7"/>
  <c r="AF8" i="12"/>
  <c r="AO8" i="12" s="1"/>
  <c r="AU8" i="12" s="1"/>
  <c r="K31" i="7" s="1"/>
  <c r="M19" i="12"/>
  <c r="AF7" i="12"/>
  <c r="AO7" i="12" s="1"/>
  <c r="AU7" i="12" s="1"/>
  <c r="K30" i="7" s="1"/>
  <c r="M12" i="12"/>
  <c r="AF17" i="12"/>
  <c r="AO17" i="12" s="1"/>
  <c r="AU17" i="12" s="1"/>
  <c r="K40" i="7" s="1"/>
  <c r="M17" i="12"/>
  <c r="D22" i="11"/>
  <c r="AF18" i="12"/>
  <c r="AO18" i="12" s="1"/>
  <c r="AU18" i="12" s="1"/>
  <c r="K41" i="7" s="1"/>
  <c r="M9" i="12"/>
  <c r="M21" i="12"/>
  <c r="M8" i="12"/>
  <c r="M5" i="12"/>
  <c r="AF12" i="12"/>
  <c r="AO12" i="12" s="1"/>
  <c r="AU12" i="12" s="1"/>
  <c r="K35" i="7" s="1"/>
  <c r="AF6" i="12"/>
  <c r="AO6" i="12" s="1"/>
  <c r="AU6" i="12" s="1"/>
  <c r="K29" i="7" s="1"/>
  <c r="M7" i="12"/>
  <c r="M18" i="12"/>
  <c r="M6" i="12"/>
  <c r="J1" i="7"/>
  <c r="J3" i="7"/>
  <c r="D20" i="11"/>
  <c r="AF14" i="12"/>
  <c r="AO14" i="12" s="1"/>
  <c r="AU14" i="12" s="1"/>
  <c r="K37" i="7" s="1"/>
  <c r="AF10" i="12"/>
  <c r="AO10" i="12" s="1"/>
  <c r="AU10" i="12" s="1"/>
  <c r="K33" i="7" s="1"/>
  <c r="AF15" i="12"/>
  <c r="AO15" i="12" s="1"/>
  <c r="AU15" i="12" s="1"/>
  <c r="K38" i="7" s="1"/>
  <c r="M16" i="12"/>
  <c r="M13" i="12"/>
  <c r="M15" i="12"/>
  <c r="AF11" i="12"/>
  <c r="AO11" i="12" s="1"/>
  <c r="AU11" i="12" s="1"/>
  <c r="K34" i="7" s="1"/>
  <c r="M14" i="12"/>
  <c r="AF5" i="12"/>
  <c r="AO5" i="12" s="1"/>
  <c r="AU5" i="12" s="1"/>
  <c r="K28" i="7" s="1"/>
  <c r="AF16" i="12"/>
  <c r="AO16" i="12" s="1"/>
  <c r="AU16" i="12" s="1"/>
  <c r="K39" i="7" s="1"/>
  <c r="C24" i="11"/>
  <c r="B9" i="11"/>
  <c r="B22" i="11" s="1"/>
  <c r="C19" i="11"/>
  <c r="H24" i="11"/>
  <c r="H20" i="11"/>
  <c r="H21" i="11"/>
  <c r="H22" i="11"/>
  <c r="H18" i="11"/>
  <c r="H23" i="11"/>
  <c r="H19" i="11"/>
  <c r="C22" i="11"/>
  <c r="C21" i="11"/>
  <c r="C18" i="11"/>
  <c r="D23" i="11"/>
  <c r="C23" i="11"/>
  <c r="D18" i="11"/>
  <c r="C20" i="11"/>
  <c r="B23" i="11"/>
  <c r="D19" i="11"/>
  <c r="Z3" i="7"/>
  <c r="AF2" i="7"/>
  <c r="G5" i="11" s="1"/>
  <c r="AG2" i="7"/>
  <c r="G6" i="11" s="1"/>
  <c r="AE2" i="7"/>
  <c r="G4" i="11" s="1"/>
  <c r="AE3" i="7"/>
  <c r="AE1" i="7"/>
  <c r="F4" i="11" s="1"/>
  <c r="AF3" i="7"/>
  <c r="AF1" i="7"/>
  <c r="F5" i="11" s="1"/>
  <c r="AG3" i="7"/>
  <c r="AG1" i="7"/>
  <c r="F6" i="11" s="1"/>
  <c r="AD2" i="7"/>
  <c r="G3" i="11" s="1"/>
  <c r="G13" i="11" s="1"/>
  <c r="AD1" i="7"/>
  <c r="F3" i="11" s="1"/>
  <c r="AD3" i="7"/>
  <c r="T47" i="10"/>
  <c r="T44" i="10"/>
  <c r="T49" i="10"/>
  <c r="T39" i="10"/>
  <c r="T37" i="10"/>
  <c r="T32" i="10"/>
  <c r="T74" i="10"/>
  <c r="T34" i="10"/>
  <c r="T40" i="10"/>
  <c r="T31" i="10"/>
  <c r="T38" i="10"/>
  <c r="T41" i="10"/>
  <c r="T48" i="10"/>
  <c r="T33" i="10"/>
  <c r="T30" i="10"/>
  <c r="T46" i="10"/>
  <c r="T36" i="10"/>
  <c r="T35" i="10"/>
  <c r="T43" i="10"/>
  <c r="T45" i="10"/>
  <c r="T42" i="10"/>
  <c r="Q28" i="10"/>
  <c r="R28" i="10" s="1"/>
  <c r="P51" i="9"/>
  <c r="P74" i="9"/>
  <c r="P73" i="9"/>
  <c r="R73" i="9" s="1"/>
  <c r="Q28" i="9"/>
  <c r="R28" i="9" s="1"/>
  <c r="P50" i="9"/>
  <c r="R50" i="9" s="1"/>
  <c r="AB1" i="7"/>
  <c r="F8" i="11" s="1"/>
  <c r="AC3" i="7"/>
  <c r="AC2" i="7"/>
  <c r="G9" i="11" s="1"/>
  <c r="AA2" i="7"/>
  <c r="G7" i="11" s="1"/>
  <c r="AC1" i="7"/>
  <c r="F9" i="11" s="1"/>
  <c r="AA1" i="7"/>
  <c r="F7" i="11" s="1"/>
  <c r="AB2" i="7"/>
  <c r="G8" i="11" s="1"/>
  <c r="AA3" i="7"/>
  <c r="AB3" i="7"/>
  <c r="G9" i="5"/>
  <c r="L8" i="5"/>
  <c r="J28" i="5"/>
  <c r="K23" i="5"/>
  <c r="K22" i="5"/>
  <c r="J30" i="5"/>
  <c r="K6" i="5"/>
  <c r="L9" i="5"/>
  <c r="J29" i="5"/>
  <c r="C7" i="5"/>
  <c r="L36" i="5"/>
  <c r="K21" i="5"/>
  <c r="K20" i="5"/>
  <c r="L38" i="5"/>
  <c r="K15" i="5"/>
  <c r="C6" i="5"/>
  <c r="L41" i="5"/>
  <c r="G6" i="5"/>
  <c r="K12" i="5"/>
  <c r="L12" i="5"/>
  <c r="K24" i="5"/>
  <c r="J32" i="5"/>
  <c r="H6" i="5"/>
  <c r="K30" i="5"/>
  <c r="K26" i="5"/>
  <c r="K35" i="5"/>
  <c r="L16" i="5"/>
  <c r="L39" i="5"/>
  <c r="L35" i="5"/>
  <c r="C8" i="5"/>
  <c r="K11" i="5"/>
  <c r="K16" i="5"/>
  <c r="L17" i="5"/>
  <c r="J34" i="5"/>
  <c r="L37" i="5"/>
  <c r="K32" i="5"/>
  <c r="K8" i="5"/>
  <c r="H7" i="5"/>
  <c r="L13" i="5"/>
  <c r="E7" i="5"/>
  <c r="K7" i="5"/>
  <c r="K19" i="5"/>
  <c r="K25" i="5"/>
  <c r="K34" i="5"/>
  <c r="B13" i="11" l="1"/>
  <c r="M3" i="7"/>
  <c r="X29" i="7"/>
  <c r="AJ29" i="7" s="1"/>
  <c r="M1" i="7"/>
  <c r="X33" i="7"/>
  <c r="AJ33" i="7" s="1"/>
  <c r="X36" i="7"/>
  <c r="AJ36" i="7" s="1"/>
  <c r="W27" i="7"/>
  <c r="AI27" i="7" s="1"/>
  <c r="X35" i="7"/>
  <c r="AJ35" i="7" s="1"/>
  <c r="X28" i="7"/>
  <c r="AJ28" i="7" s="1"/>
  <c r="X34" i="7"/>
  <c r="AJ34" i="7" s="1"/>
  <c r="X38" i="7"/>
  <c r="AJ38" i="7" s="1"/>
  <c r="X30" i="7"/>
  <c r="AJ30" i="7" s="1"/>
  <c r="X26" i="7"/>
  <c r="AJ26" i="7" s="1"/>
  <c r="X41" i="7"/>
  <c r="AJ41" i="7" s="1"/>
  <c r="AW23" i="14"/>
  <c r="W34" i="7"/>
  <c r="AI34" i="7" s="1"/>
  <c r="W38" i="7"/>
  <c r="AI38" i="7" s="1"/>
  <c r="W30" i="7"/>
  <c r="AI30" i="7" s="1"/>
  <c r="AH3" i="7"/>
  <c r="AH1" i="7"/>
  <c r="AU22" i="14"/>
  <c r="AW22" i="14" s="1"/>
  <c r="L31" i="7"/>
  <c r="X31" i="7" s="1"/>
  <c r="AJ31" i="7" s="1"/>
  <c r="AH2" i="7"/>
  <c r="W41" i="7"/>
  <c r="AI41" i="7" s="1"/>
  <c r="W32" i="7"/>
  <c r="AI32" i="7" s="1"/>
  <c r="W29" i="7"/>
  <c r="AI29" i="7" s="1"/>
  <c r="W36" i="7"/>
  <c r="AI36" i="7" s="1"/>
  <c r="W43" i="7"/>
  <c r="AI43" i="7" s="1"/>
  <c r="W26" i="7"/>
  <c r="AI26" i="7" s="1"/>
  <c r="W39" i="7"/>
  <c r="AI39" i="7" s="1"/>
  <c r="W33" i="7"/>
  <c r="AI33" i="7" s="1"/>
  <c r="W28" i="7"/>
  <c r="AI28" i="7" s="1"/>
  <c r="W37" i="7"/>
  <c r="AI37" i="7" s="1"/>
  <c r="W35" i="7"/>
  <c r="AI35" i="7" s="1"/>
  <c r="W40" i="7"/>
  <c r="AI40" i="7" s="1"/>
  <c r="W31" i="7"/>
  <c r="AI31" i="7" s="1"/>
  <c r="W42" i="7"/>
  <c r="AI42" i="7" s="1"/>
  <c r="G22" i="11"/>
  <c r="B20" i="11"/>
  <c r="K2" i="7"/>
  <c r="K3" i="7"/>
  <c r="B21" i="11"/>
  <c r="B19" i="11"/>
  <c r="AW23" i="12"/>
  <c r="AU22" i="12"/>
  <c r="AW22" i="12" s="1"/>
  <c r="E9" i="11"/>
  <c r="F24" i="11"/>
  <c r="F23" i="11"/>
  <c r="E8" i="11"/>
  <c r="E3" i="11"/>
  <c r="F18" i="11"/>
  <c r="E5" i="11"/>
  <c r="F20" i="11"/>
  <c r="G19" i="11"/>
  <c r="G23" i="11"/>
  <c r="G24" i="11"/>
  <c r="G18" i="11"/>
  <c r="G21" i="11"/>
  <c r="B24" i="11"/>
  <c r="B18" i="11"/>
  <c r="E7" i="11"/>
  <c r="F22" i="11"/>
  <c r="F21" i="11"/>
  <c r="E6" i="11"/>
  <c r="F19" i="11"/>
  <c r="E4" i="11"/>
  <c r="G20" i="11"/>
  <c r="T51" i="10"/>
  <c r="J26" i="5"/>
  <c r="D8" i="5"/>
  <c r="G8" i="5"/>
  <c r="K13" i="5"/>
  <c r="J13" i="5"/>
  <c r="J22" i="5"/>
  <c r="K9" i="5"/>
  <c r="J35" i="5"/>
  <c r="J20" i="5"/>
  <c r="K14" i="5"/>
  <c r="J33" i="5"/>
  <c r="I35" i="5"/>
  <c r="K36" i="5"/>
  <c r="K17" i="5"/>
  <c r="J25" i="5"/>
  <c r="F7" i="5"/>
  <c r="J16" i="5"/>
  <c r="K10" i="5"/>
  <c r="J23" i="5"/>
  <c r="I29" i="5"/>
  <c r="F10" i="5"/>
  <c r="J17" i="5"/>
  <c r="J12" i="5"/>
  <c r="K40" i="5"/>
  <c r="K42" i="5"/>
  <c r="K39" i="5"/>
  <c r="J7" i="5"/>
  <c r="J24" i="5"/>
  <c r="J9" i="5"/>
  <c r="K38" i="5"/>
  <c r="J27" i="5"/>
  <c r="G7" i="5"/>
  <c r="J8" i="5"/>
  <c r="K18" i="5"/>
  <c r="J36" i="5"/>
  <c r="J31" i="5"/>
  <c r="I33" i="5"/>
  <c r="J21" i="5"/>
  <c r="K37" i="5"/>
  <c r="I30" i="5"/>
  <c r="I31" i="5"/>
  <c r="E13" i="11" l="1"/>
  <c r="L3" i="7"/>
  <c r="L2" i="7"/>
  <c r="X32" i="7"/>
  <c r="AJ32" i="7" s="1"/>
  <c r="AJ2" i="7" s="1"/>
  <c r="AI2" i="7"/>
  <c r="AI3" i="7"/>
  <c r="E21" i="11"/>
  <c r="J21" i="11" s="1"/>
  <c r="E18" i="11"/>
  <c r="J18" i="11" s="1"/>
  <c r="E23" i="11"/>
  <c r="J23" i="11" s="1"/>
  <c r="E19" i="11"/>
  <c r="J19" i="11" s="1"/>
  <c r="E20" i="11"/>
  <c r="J20" i="11" s="1"/>
  <c r="E22" i="11"/>
  <c r="J22" i="11" s="1"/>
  <c r="E24" i="11"/>
  <c r="J24" i="11" s="1"/>
  <c r="J38" i="5"/>
  <c r="I32" i="5"/>
  <c r="J19" i="5"/>
  <c r="F8" i="5"/>
  <c r="J39" i="5"/>
  <c r="I18" i="5"/>
  <c r="H30" i="5"/>
  <c r="I17" i="5"/>
  <c r="I21" i="5"/>
  <c r="I27" i="5"/>
  <c r="I37" i="5"/>
  <c r="I8" i="5"/>
  <c r="F9" i="5"/>
  <c r="I9" i="5"/>
  <c r="I10" i="5"/>
  <c r="J40" i="5"/>
  <c r="J41" i="5"/>
  <c r="I34" i="5"/>
  <c r="J15" i="5"/>
  <c r="I14" i="5"/>
  <c r="J14" i="5"/>
  <c r="C9" i="5"/>
  <c r="H31" i="5"/>
  <c r="I22" i="5"/>
  <c r="E8" i="5"/>
  <c r="I26" i="5"/>
  <c r="J18" i="5"/>
  <c r="I23" i="5"/>
  <c r="H32" i="5"/>
  <c r="H34" i="5"/>
  <c r="I28" i="5"/>
  <c r="I25" i="5"/>
  <c r="I13" i="5"/>
  <c r="E11" i="5"/>
  <c r="I24" i="5"/>
  <c r="J11" i="5"/>
  <c r="J37" i="5"/>
  <c r="H36" i="5"/>
  <c r="I36" i="5"/>
  <c r="J10" i="5"/>
  <c r="AJ3" i="7" l="1"/>
  <c r="H37" i="5"/>
  <c r="D9" i="5"/>
  <c r="H38" i="5"/>
  <c r="H22" i="5"/>
  <c r="H18" i="5"/>
  <c r="H19" i="5"/>
  <c r="I40" i="5"/>
  <c r="H24" i="5"/>
  <c r="H27" i="5"/>
  <c r="G32" i="5"/>
  <c r="H9" i="5"/>
  <c r="H28" i="5"/>
  <c r="I39" i="5"/>
  <c r="I38" i="5"/>
  <c r="I12" i="5"/>
  <c r="H29" i="5"/>
  <c r="G35" i="5"/>
  <c r="G33" i="5"/>
  <c r="I19" i="5"/>
  <c r="I15" i="5"/>
  <c r="I16" i="5"/>
  <c r="H10" i="5"/>
  <c r="G31" i="5"/>
  <c r="H33" i="5"/>
  <c r="D12" i="5"/>
  <c r="I41" i="5"/>
  <c r="I11" i="5"/>
  <c r="H25" i="5"/>
  <c r="H26" i="5"/>
  <c r="H11" i="5"/>
  <c r="I20" i="5"/>
  <c r="G37" i="5"/>
  <c r="H14" i="5"/>
  <c r="H23" i="5"/>
  <c r="H15" i="5"/>
  <c r="H35" i="5"/>
  <c r="I42" i="5"/>
  <c r="E10" i="5"/>
  <c r="E9" i="5"/>
  <c r="D11" i="5" l="1"/>
  <c r="G24" i="5"/>
  <c r="H40" i="5"/>
  <c r="G28" i="5"/>
  <c r="C10" i="5"/>
  <c r="G26" i="5"/>
  <c r="F34" i="5"/>
  <c r="G30" i="5"/>
  <c r="H39" i="5"/>
  <c r="D10" i="5"/>
  <c r="G16" i="5"/>
  <c r="H13" i="5"/>
  <c r="G20" i="5"/>
  <c r="G23" i="5"/>
  <c r="H12" i="5"/>
  <c r="C13" i="5"/>
  <c r="F32" i="5"/>
  <c r="G11" i="5"/>
  <c r="H16" i="5"/>
  <c r="G10" i="5"/>
  <c r="G29" i="5"/>
  <c r="H41" i="5"/>
  <c r="G19" i="5"/>
  <c r="G39" i="5"/>
  <c r="G38" i="5"/>
  <c r="G15" i="5"/>
  <c r="H21" i="5"/>
  <c r="G12" i="5"/>
  <c r="G36" i="5"/>
  <c r="F38" i="5"/>
  <c r="G27" i="5"/>
  <c r="H42" i="5"/>
  <c r="G34" i="5"/>
  <c r="H17" i="5"/>
  <c r="H20" i="5"/>
  <c r="F36" i="5"/>
  <c r="F33" i="5"/>
  <c r="G25" i="5"/>
  <c r="F28" i="5" l="1"/>
  <c r="F13" i="5"/>
  <c r="F16" i="5"/>
  <c r="E34" i="5"/>
  <c r="F35" i="5"/>
  <c r="F37" i="5"/>
  <c r="F20" i="5"/>
  <c r="F12" i="5"/>
  <c r="G13" i="5"/>
  <c r="F24" i="5"/>
  <c r="G40" i="5"/>
  <c r="E35" i="5"/>
  <c r="F25" i="5"/>
  <c r="E37" i="5"/>
  <c r="E39" i="5"/>
  <c r="F39" i="5"/>
  <c r="F40" i="5"/>
  <c r="G42" i="5"/>
  <c r="F30" i="5"/>
  <c r="F11" i="5"/>
  <c r="G17" i="5"/>
  <c r="E33" i="5"/>
  <c r="F21" i="5"/>
  <c r="G14" i="5"/>
  <c r="C11" i="5"/>
  <c r="G41" i="5"/>
  <c r="C12" i="5"/>
  <c r="F26" i="5"/>
  <c r="G21" i="5"/>
  <c r="G18" i="5"/>
  <c r="G22" i="5"/>
  <c r="F17" i="5"/>
  <c r="F31" i="5"/>
  <c r="F27" i="5"/>
  <c r="F29" i="5"/>
  <c r="E32" i="5" l="1"/>
  <c r="E30" i="5"/>
  <c r="E28" i="5"/>
  <c r="E18" i="5"/>
  <c r="F22" i="5"/>
  <c r="F15" i="5"/>
  <c r="D34" i="5"/>
  <c r="E41" i="5"/>
  <c r="E36" i="5"/>
  <c r="E31" i="5"/>
  <c r="D40" i="5"/>
  <c r="E17" i="5"/>
  <c r="F23" i="5"/>
  <c r="F19" i="5"/>
  <c r="E27" i="5"/>
  <c r="F42" i="5"/>
  <c r="E22" i="5"/>
  <c r="F18" i="5"/>
  <c r="E12" i="5"/>
  <c r="E40" i="5"/>
  <c r="E26" i="5"/>
  <c r="F41" i="5"/>
  <c r="E25" i="5"/>
  <c r="E13" i="5"/>
  <c r="E21" i="5"/>
  <c r="E38" i="5"/>
  <c r="D35" i="5"/>
  <c r="E29" i="5"/>
  <c r="D36" i="5"/>
  <c r="D38" i="5"/>
  <c r="F14" i="5"/>
  <c r="E14" i="5"/>
  <c r="D22" i="5" l="1"/>
  <c r="D26" i="5"/>
  <c r="D13" i="5"/>
  <c r="D23" i="5"/>
  <c r="D28" i="5"/>
  <c r="E20" i="5"/>
  <c r="D18" i="5"/>
  <c r="D42" i="5"/>
  <c r="D19" i="5"/>
  <c r="D31" i="5"/>
  <c r="E15" i="5"/>
  <c r="D15" i="5"/>
  <c r="C39" i="5"/>
  <c r="D30" i="5"/>
  <c r="E42" i="5"/>
  <c r="E24" i="5"/>
  <c r="C41" i="5"/>
  <c r="E16" i="5"/>
  <c r="E23" i="5"/>
  <c r="D29" i="5"/>
  <c r="D33" i="5"/>
  <c r="C37" i="5"/>
  <c r="C36" i="5"/>
  <c r="D27" i="5"/>
  <c r="D41" i="5"/>
  <c r="C35" i="5"/>
  <c r="D39" i="5"/>
  <c r="D14" i="5"/>
  <c r="E19" i="5"/>
  <c r="D32" i="5"/>
  <c r="D37" i="5"/>
  <c r="C33" i="5" l="1"/>
  <c r="C42" i="5"/>
  <c r="C34" i="5"/>
  <c r="C32" i="5"/>
  <c r="D21" i="5"/>
  <c r="C14" i="5"/>
  <c r="C31" i="5"/>
  <c r="C16" i="5"/>
  <c r="C15" i="5"/>
  <c r="C28" i="5"/>
  <c r="C30" i="5"/>
  <c r="D17" i="5"/>
  <c r="D25" i="5"/>
  <c r="D16" i="5"/>
  <c r="C20" i="5"/>
  <c r="C24" i="5"/>
  <c r="C27" i="5"/>
  <c r="C38" i="5"/>
  <c r="D20" i="5"/>
  <c r="C40" i="5"/>
  <c r="D24" i="5"/>
  <c r="C19" i="5"/>
  <c r="C29" i="5"/>
  <c r="C23" i="5"/>
  <c r="C17" i="5" l="1"/>
  <c r="C25" i="5"/>
  <c r="C26" i="5"/>
  <c r="C18" i="5"/>
  <c r="AF31" i="5"/>
  <c r="AG74" i="5" s="1"/>
  <c r="C22" i="5"/>
  <c r="AF24" i="5"/>
  <c r="AG67" i="5" s="1"/>
  <c r="C21" i="5"/>
  <c r="AF28" i="5" l="1"/>
  <c r="AG71" i="5" s="1"/>
  <c r="AF35" i="5"/>
  <c r="AG78" i="5" s="1"/>
  <c r="AF40" i="5"/>
  <c r="AG83" i="5" s="1"/>
  <c r="AF30" i="5"/>
  <c r="AG73" i="5" s="1"/>
  <c r="AF27" i="5"/>
  <c r="AG70" i="5" s="1"/>
  <c r="AF29" i="5"/>
  <c r="AG72" i="5" s="1"/>
  <c r="AF39" i="5"/>
  <c r="AG82" i="5" s="1"/>
  <c r="AF36" i="5"/>
  <c r="AG79" i="5" s="1"/>
  <c r="AF33" i="5"/>
  <c r="AG76" i="5" s="1"/>
  <c r="AF26" i="5"/>
  <c r="AG69" i="5" s="1"/>
  <c r="AF37" i="5"/>
  <c r="AG80" i="5" s="1"/>
  <c r="AF23" i="5"/>
  <c r="AG66" i="5" s="1"/>
  <c r="AF42" i="5"/>
  <c r="AG85" i="5" s="1"/>
  <c r="AF41" i="5"/>
  <c r="AG84" i="5" s="1"/>
  <c r="AF34" i="5"/>
  <c r="AG77" i="5" s="1"/>
  <c r="AF32" i="5"/>
  <c r="AG75" i="5" s="1"/>
  <c r="AF25" i="5"/>
  <c r="AG68" i="5" s="1"/>
  <c r="AF38" i="5"/>
  <c r="AG81" i="5" s="1"/>
  <c r="AG44" i="5" l="1"/>
</calcChain>
</file>

<file path=xl/sharedStrings.xml><?xml version="1.0" encoding="utf-8"?>
<sst xmlns="http://schemas.openxmlformats.org/spreadsheetml/2006/main" count="1484" uniqueCount="470">
  <si>
    <t>product/market</t>
  </si>
  <si>
    <t>time</t>
  </si>
  <si>
    <t>rel. max.</t>
  </si>
  <si>
    <t>rel. min.</t>
  </si>
  <si>
    <t>Conclusion: Risk is increasing, because pilars are not parallel or pilars do not show closing effects</t>
  </si>
  <si>
    <t>semi causal layers</t>
  </si>
  <si>
    <t>consequences in the learning pattern</t>
  </si>
  <si>
    <t>consequences in the testing patterns</t>
  </si>
  <si>
    <t>types of data</t>
  </si>
  <si>
    <t>start_1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</si>
  <si>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</si>
  <si>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</si>
  <si>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</si>
  <si>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</si>
  <si>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</si>
  <si>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</si>
  <si>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</si>
  <si>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</si>
  <si>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</si>
  <si>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</si>
  <si>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</si>
  <si>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</si>
  <si>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Y</t>
  </si>
  <si>
    <t>target_13</t>
  </si>
  <si>
    <t>start_2</t>
  </si>
  <si>
    <t>start_3</t>
  </si>
  <si>
    <t>start_4</t>
  </si>
  <si>
    <t>start_5</t>
  </si>
  <si>
    <t>start_6</t>
  </si>
  <si>
    <t>start_7</t>
  </si>
  <si>
    <t>start_8</t>
  </si>
  <si>
    <t>start_9</t>
  </si>
  <si>
    <t>start_10</t>
  </si>
  <si>
    <t>start_11</t>
  </si>
  <si>
    <t>start_12</t>
  </si>
  <si>
    <t>start_13</t>
  </si>
  <si>
    <t>start_14</t>
  </si>
  <si>
    <t>start_15</t>
  </si>
  <si>
    <t>start_16</t>
  </si>
  <si>
    <t>start_17</t>
  </si>
  <si>
    <t>start_18</t>
  </si>
  <si>
    <t>start_19</t>
  </si>
  <si>
    <t>start_20</t>
  </si>
  <si>
    <t>target_14</t>
  </si>
  <si>
    <t>target_15</t>
  </si>
  <si>
    <t>target_16</t>
  </si>
  <si>
    <t>target_17</t>
  </si>
  <si>
    <t>target_18</t>
  </si>
  <si>
    <t>target_19</t>
  </si>
  <si>
    <t>target_20</t>
  </si>
  <si>
    <t>target_21</t>
  </si>
  <si>
    <t>target_22</t>
  </si>
  <si>
    <t>target_23</t>
  </si>
  <si>
    <t>target_24</t>
  </si>
  <si>
    <t>target_25</t>
  </si>
  <si>
    <t>target_26</t>
  </si>
  <si>
    <t>target_27</t>
  </si>
  <si>
    <t>target_28</t>
  </si>
  <si>
    <t>target_29</t>
  </si>
  <si>
    <t>target_30</t>
  </si>
  <si>
    <t>target_31</t>
  </si>
  <si>
    <t>target_32</t>
  </si>
  <si>
    <t>learning</t>
  </si>
  <si>
    <t>start_21</t>
  </si>
  <si>
    <t>start_22</t>
  </si>
  <si>
    <t>start_23</t>
  </si>
  <si>
    <t>start_24</t>
  </si>
  <si>
    <t>start_25</t>
  </si>
  <si>
    <t>start_26</t>
  </si>
  <si>
    <t>start_27</t>
  </si>
  <si>
    <t>start_28</t>
  </si>
  <si>
    <t>start_29</t>
  </si>
  <si>
    <t>start_30</t>
  </si>
  <si>
    <t>start_31</t>
  </si>
  <si>
    <t>start_32</t>
  </si>
  <si>
    <t>start_33</t>
  </si>
  <si>
    <t>start_34</t>
  </si>
  <si>
    <t>start_35</t>
  </si>
  <si>
    <t>start_36</t>
  </si>
  <si>
    <t>start_37</t>
  </si>
  <si>
    <t>start_38</t>
  </si>
  <si>
    <t>start_39</t>
  </si>
  <si>
    <t>start_40</t>
  </si>
  <si>
    <t>testing</t>
  </si>
  <si>
    <t>learning1</t>
  </si>
  <si>
    <t>learning2</t>
  </si>
  <si>
    <t>learning3</t>
  </si>
  <si>
    <t>learning4</t>
  </si>
  <si>
    <t>learning5</t>
  </si>
  <si>
    <t>learning6</t>
  </si>
  <si>
    <t>learning7</t>
  </si>
  <si>
    <t>learning8</t>
  </si>
  <si>
    <t>learning9</t>
  </si>
  <si>
    <t>learning10</t>
  </si>
  <si>
    <t>learning11</t>
  </si>
  <si>
    <t>learning12</t>
  </si>
  <si>
    <t>learning13</t>
  </si>
  <si>
    <t>learning14</t>
  </si>
  <si>
    <t>learning15</t>
  </si>
  <si>
    <t>learning16</t>
  </si>
  <si>
    <t>learning17</t>
  </si>
  <si>
    <t>learning18</t>
  </si>
  <si>
    <t>learning19</t>
  </si>
  <si>
    <t>learning20</t>
  </si>
  <si>
    <t>testing1</t>
  </si>
  <si>
    <t>testing2</t>
  </si>
  <si>
    <t>testing3</t>
  </si>
  <si>
    <t>testing4</t>
  </si>
  <si>
    <t>testing5</t>
  </si>
  <si>
    <t>testing6</t>
  </si>
  <si>
    <t>testing7</t>
  </si>
  <si>
    <t>testing8</t>
  </si>
  <si>
    <t>testing9</t>
  </si>
  <si>
    <t>testing10</t>
  </si>
  <si>
    <t>testing11</t>
  </si>
  <si>
    <t>testing12</t>
  </si>
  <si>
    <t>testing13</t>
  </si>
  <si>
    <t>testing14</t>
  </si>
  <si>
    <t>testing15</t>
  </si>
  <si>
    <t>testing16</t>
  </si>
  <si>
    <t>testing17</t>
  </si>
  <si>
    <t>testing18</t>
  </si>
  <si>
    <t>testing19</t>
  </si>
  <si>
    <t>testing20</t>
  </si>
  <si>
    <t>target_33</t>
  </si>
  <si>
    <t>target_34</t>
  </si>
  <si>
    <t>target_35</t>
  </si>
  <si>
    <t>target_36</t>
  </si>
  <si>
    <t>target_37</t>
  </si>
  <si>
    <t>target_38</t>
  </si>
  <si>
    <t>target_39</t>
  </si>
  <si>
    <t>target_40</t>
  </si>
  <si>
    <t>target_41</t>
  </si>
  <si>
    <t>target_42</t>
  </si>
  <si>
    <t>target_43</t>
  </si>
  <si>
    <t>target_44</t>
  </si>
  <si>
    <t>target_45</t>
  </si>
  <si>
    <t>target_46</t>
  </si>
  <si>
    <t>target_47</t>
  </si>
  <si>
    <t>target_48</t>
  </si>
  <si>
    <t>target_49</t>
  </si>
  <si>
    <t>target_50</t>
  </si>
  <si>
    <t>target_51</t>
  </si>
  <si>
    <t>target_52</t>
  </si>
  <si>
    <t>start_position</t>
  </si>
  <si>
    <t>target_position</t>
  </si>
  <si>
    <t>OAM</t>
  </si>
  <si>
    <t>rank</t>
  </si>
  <si>
    <t>t+1</t>
  </si>
  <si>
    <t>t-1</t>
  </si>
  <si>
    <t>t_0</t>
  </si>
  <si>
    <t>t-9</t>
  </si>
  <si>
    <t>t-8</t>
  </si>
  <si>
    <t>t-7</t>
  </si>
  <si>
    <t>t-6</t>
  </si>
  <si>
    <t>t-5</t>
  </si>
  <si>
    <t>t-4</t>
  </si>
  <si>
    <t>t-3</t>
  </si>
  <si>
    <t>t-2</t>
  </si>
  <si>
    <t>t-11</t>
  </si>
  <si>
    <t>t-10</t>
  </si>
  <si>
    <t>rel. Time</t>
  </si>
  <si>
    <t>Azonosító:</t>
  </si>
  <si>
    <t>Teszt</t>
  </si>
  <si>
    <t>Objektumok:</t>
  </si>
  <si>
    <t>Attribútumok:</t>
  </si>
  <si>
    <t>Lepcsők:</t>
  </si>
  <si>
    <t>Eltolás:</t>
  </si>
  <si>
    <t>Leírás:</t>
  </si>
  <si>
    <t>COCO MCM: Teszt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</si>
  <si>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</si>
  <si>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</si>
  <si>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</si>
  <si>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</si>
  <si>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</si>
  <si>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</si>
  <si>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</si>
  <si>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</si>
  <si>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</si>
  <si>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</si>
  <si>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</si>
  <si>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X(A11)</t>
  </si>
  <si>
    <t>X(A12)</t>
  </si>
  <si>
    <t>Y(A13)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</si>
  <si>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</si>
  <si>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</si>
  <si>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</si>
  <si>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</si>
  <si>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</si>
  <si>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</si>
  <si>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</si>
  <si>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</si>
  <si>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</si>
  <si>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</si>
  <si>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</si>
  <si>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</si>
  <si>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</si>
  <si>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</si>
  <si>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</si>
  <si>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</si>
  <si>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</si>
  <si>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</si>
  <si>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</si>
  <si>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</si>
  <si>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Lépcsők(1)</t>
  </si>
  <si>
    <t>S1</t>
  </si>
  <si>
    <t>(0+19183)/(1)=19183</t>
  </si>
  <si>
    <t>(0+0)/(1)=0</t>
  </si>
  <si>
    <t>S2</t>
  </si>
  <si>
    <t>(0+4276)/(1)=4276</t>
  </si>
  <si>
    <t>(0+9096)/(1)=9096</t>
  </si>
  <si>
    <t>S3</t>
  </si>
  <si>
    <t>(0+322)/(1)=322</t>
  </si>
  <si>
    <t>(0+2041)/(1)=2041</t>
  </si>
  <si>
    <t>S4</t>
  </si>
  <si>
    <t>(0+3324)/(1)=3324</t>
  </si>
  <si>
    <t>(0+1630)/(1)=1630</t>
  </si>
  <si>
    <t>(0+6329)/(1)=6329</t>
  </si>
  <si>
    <t>S5</t>
  </si>
  <si>
    <t>(0+2659)/(1)=2659</t>
  </si>
  <si>
    <t>(0+8778)/(1)=8778</t>
  </si>
  <si>
    <t>(0+11709)/(1)=11709</t>
  </si>
  <si>
    <t>(0+612)/(1)=612</t>
  </si>
  <si>
    <t>(0+657)/(1)=657</t>
  </si>
  <si>
    <t>(0+13120)/(1)=13120</t>
  </si>
  <si>
    <t>(0+3435)/(1)=3435</t>
  </si>
  <si>
    <t>(0+5956)/(1)=5956</t>
  </si>
  <si>
    <t>(0+1946)/(1)=1946</t>
  </si>
  <si>
    <t>(0+6407)/(1)=6407</t>
  </si>
  <si>
    <t>(0+4370)/(1)=4370</t>
  </si>
  <si>
    <t>(0+11033)/(1)=11033</t>
  </si>
  <si>
    <t>Lépcsők(2)</t>
  </si>
  <si>
    <t>COCO:MCM</t>
  </si>
  <si>
    <t>Becslés</t>
  </si>
  <si>
    <t>Tény+0</t>
  </si>
  <si>
    <t>Delta</t>
  </si>
  <si>
    <t>Delta/Tény</t>
  </si>
  <si>
    <t>S1 összeg:</t>
  </si>
  <si>
    <t>S5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</si>
  <si>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</si>
  <si>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</si>
  <si>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</si>
  <si>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</si>
  <si>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</si>
  <si>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</si>
  <si>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Maximális memória használat: 1.44 Mb</t>
  </si>
  <si>
    <t>A futtatás időtartama: 0.83 mp (0.01 p)</t>
  </si>
  <si>
    <t>(6885.8+6663.9)/(2)=6774.85</t>
  </si>
  <si>
    <t>(1106.6+464.9)/(2)=785.75</t>
  </si>
  <si>
    <t>(0+2757.1)/(2)=1378.55</t>
  </si>
  <si>
    <t>(0+926.7)/(2)=463.35</t>
  </si>
  <si>
    <t>(0+0)/(2)=0</t>
  </si>
  <si>
    <t>(1490.5+2557.2)/(2)=2023.85</t>
  </si>
  <si>
    <t>(4289.6+4381.6)/(2)=4335.6</t>
  </si>
  <si>
    <t>(750.8+0)/(2)=375.4</t>
  </si>
  <si>
    <t>(2928.1+2623.2)/(2)=2775.6</t>
  </si>
  <si>
    <t>(3701.8+5220.3)/(2)=4461.05</t>
  </si>
  <si>
    <t>(845.7+0)/(2)=422.85</t>
  </si>
  <si>
    <t>(0+29)/(2)=14.5</t>
  </si>
  <si>
    <t>(2757.1+3206)/(2)=2981.55</t>
  </si>
  <si>
    <t>(1902.4+0)/(2)=951.2</t>
  </si>
  <si>
    <t>(407.9+0)/(2)=203.95</t>
  </si>
  <si>
    <t>(1+848.7)/(2)=424.85</t>
  </si>
  <si>
    <t>(3392.9+2704.1)/(2)=3048.5</t>
  </si>
  <si>
    <t>(2457.2+4174.7)/(2)=3315.95</t>
  </si>
  <si>
    <t>(0+894.7)/(2)=447.35</t>
  </si>
  <si>
    <t>(7560.6+5524.2)/(2)=6542.4</t>
  </si>
  <si>
    <t>(2532.2+1167.6)/(2)=1849.9</t>
  </si>
  <si>
    <t>S3 összeg:</t>
  </si>
  <si>
    <t>Maximális memória használat: 1.43 Mb</t>
  </si>
  <si>
    <t>A futtatás időtartama: 0.2 mp (0 p)</t>
  </si>
  <si>
    <t>estimation</t>
  </si>
  <si>
    <t>correlation</t>
  </si>
  <si>
    <t>Worksheets</t>
  </si>
  <si>
    <t>Descriptions</t>
  </si>
  <si>
    <t>raw data</t>
  </si>
  <si>
    <t>Time series with 52 time units. 12 time units for Xi - 20 learning objects, 20 test objects.</t>
  </si>
  <si>
    <t>raw OAM stairs3</t>
  </si>
  <si>
    <t>Explorative model with 3 stairs (bubble rules pro attribute).</t>
  </si>
  <si>
    <t>mcm_stairs3</t>
  </si>
  <si>
    <t>Explorative model with 3 stairs (bubble rules pro attribute): test objects with estimation. Correlation depression from 0.994 to 0.607.</t>
  </si>
  <si>
    <t>raw OAM stairs5</t>
  </si>
  <si>
    <t>Explorative model with 5 stairs (bubble rules pro attribute): test objects with estimation. Correlation depression from 1.000 to 0.492</t>
  </si>
  <si>
    <t>Explorative model with 5 stairs (bubble rules pro attribute).</t>
  </si>
  <si>
    <t>stair3</t>
  </si>
  <si>
    <t>stair5</t>
  </si>
  <si>
    <t>hybrid</t>
  </si>
  <si>
    <t>direction_y</t>
  </si>
  <si>
    <t>direction_3</t>
  </si>
  <si>
    <t>direction_5</t>
  </si>
  <si>
    <t>direction_h</t>
  </si>
  <si>
    <t>fitting_y</t>
  </si>
  <si>
    <t>fitting_3</t>
  </si>
  <si>
    <t>fittin_5</t>
  </si>
  <si>
    <t>fitting_h</t>
  </si>
  <si>
    <t>total</t>
  </si>
  <si>
    <t>view_development_directions</t>
  </si>
  <si>
    <t>Direction fitting in case of parallel models (including hybrid model as average of stairs3 and stairs5).</t>
  </si>
  <si>
    <t>regression with bubbles</t>
  </si>
  <si>
    <t>Raw data from the time series will be used as input for a classic regression layer. This classic layer will be combined with bubble rules.</t>
  </si>
  <si>
    <t>regression</t>
  </si>
  <si>
    <t>parameters</t>
  </si>
  <si>
    <t>Estimation</t>
  </si>
  <si>
    <t>Error</t>
  </si>
  <si>
    <t>direction_r</t>
  </si>
  <si>
    <t>fitting_r</t>
  </si>
  <si>
    <t>regression pure</t>
  </si>
  <si>
    <t>Classic regression model, where only x1, x4 and x10 become active variables.</t>
  </si>
  <si>
    <t>stair</t>
  </si>
  <si>
    <t>reg+</t>
  </si>
  <si>
    <t>reg-</t>
  </si>
  <si>
    <t>reg_hybrid</t>
  </si>
  <si>
    <t>diregtion_r+</t>
  </si>
  <si>
    <t>direction_r-</t>
  </si>
  <si>
    <t>direction_rh</t>
  </si>
  <si>
    <t>fitting_r+</t>
  </si>
  <si>
    <t>fitting_r-</t>
  </si>
  <si>
    <t>fittin_rh</t>
  </si>
  <si>
    <t>stairs3</t>
  </si>
  <si>
    <t>stairs5</t>
  </si>
  <si>
    <t>stairs_hybrid</t>
  </si>
  <si>
    <t>correl_learn</t>
  </si>
  <si>
    <t>correl_test</t>
  </si>
  <si>
    <t>direction_learn</t>
  </si>
  <si>
    <t>direction_test</t>
  </si>
  <si>
    <t>delta_fact_estimation_testing</t>
  </si>
  <si>
    <t>correl_delta</t>
  </si>
  <si>
    <t>direction_delta</t>
  </si>
  <si>
    <t>delta</t>
  </si>
  <si>
    <t>direction</t>
  </si>
  <si>
    <t>competition</t>
  </si>
  <si>
    <t>Alternative models compared based on used attributes…</t>
  </si>
  <si>
    <t>naive</t>
  </si>
  <si>
    <t>COCO Y0: 3478042</t>
  </si>
  <si>
    <t>Y(A8)</t>
  </si>
  <si>
    <t>(0+977)/(1)=977</t>
  </si>
  <si>
    <t>(0+989)/(1)=989</t>
  </si>
  <si>
    <t>(0+6)/(1)=6</t>
  </si>
  <si>
    <t>(0+973)/(1)=973</t>
  </si>
  <si>
    <t>(0+988)/(1)=988</t>
  </si>
  <si>
    <t>(0+5)/(1)=5</t>
  </si>
  <si>
    <t>(0+972)/(1)=972</t>
  </si>
  <si>
    <t>(0+986)/(1)=986</t>
  </si>
  <si>
    <t>(0+4)/(1)=4</t>
  </si>
  <si>
    <t>(0+971)/(1)=971</t>
  </si>
  <si>
    <t>(0+13)/(1)=13</t>
  </si>
  <si>
    <t>(0+3)/(1)=3</t>
  </si>
  <si>
    <t>(0+2)/(1)=2</t>
  </si>
  <si>
    <t>S6</t>
  </si>
  <si>
    <t>(0+1)/(1)=1</t>
  </si>
  <si>
    <t>S7</t>
  </si>
  <si>
    <t>COCO:Y0</t>
  </si>
  <si>
    <t>S7 összeg:</t>
  </si>
  <si>
    <t>Open url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</si>
  <si>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1.38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</si>
  <si>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0.11 mp (0 p)</t>
    </r>
  </si>
  <si>
    <t>COCO Y0: 8826553</t>
  </si>
  <si>
    <t>Y(A5)</t>
  </si>
  <si>
    <t>(984.2+993.1)/(2)=988.65</t>
  </si>
  <si>
    <t>(6+6)/(2)=6</t>
  </si>
  <si>
    <t>(19+10)/(2)=14.5</t>
  </si>
  <si>
    <t>(983.2+992.2)/(2)=987.65</t>
  </si>
  <si>
    <t>(5+5)/(2)=5</t>
  </si>
  <si>
    <t>(982.2+991.2)/(2)=986.65</t>
  </si>
  <si>
    <t>(4+4)/(2)=4</t>
  </si>
  <si>
    <t>(981.2+990.2)/(2)=985.65</t>
  </si>
  <si>
    <t>(3+3)/(2)=3</t>
  </si>
  <si>
    <t>(980.2+989.2)/(2)=984.65</t>
  </si>
  <si>
    <t>(2+2)/(2)=2</t>
  </si>
  <si>
    <t>(978.2+987.2)/(2)=982.65</t>
  </si>
  <si>
    <t>(1+1)/(2)=1</t>
  </si>
  <si>
    <t>(975.2+984.2)/(2)=979.65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</si>
  <si>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1.35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</si>
  <si>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0.19 mp (0 p)</t>
    </r>
  </si>
  <si>
    <t>optimized</t>
  </si>
  <si>
    <t>COCO STD: 7554704</t>
  </si>
  <si>
    <t>(0+15692)/(1)=15692</t>
  </si>
  <si>
    <t>(0+4077)/(1)=4077</t>
  </si>
  <si>
    <t>(0+1971)/(1)=1971</t>
  </si>
  <si>
    <t>(0+3539)/(1)=3539</t>
  </si>
  <si>
    <t>(0+2261)/(1)=2261</t>
  </si>
  <si>
    <t>(0+12288)/(1)=12288</t>
  </si>
  <si>
    <t>(0+1138)/(1)=1138</t>
  </si>
  <si>
    <t>(0+12004)/(1)=12004</t>
  </si>
  <si>
    <t>(0+10393)/(1)=10393</t>
  </si>
  <si>
    <t>(0+7949)/(1)=7949</t>
  </si>
  <si>
    <t>(0+1069)/(1)=1069</t>
  </si>
  <si>
    <t>S8</t>
  </si>
  <si>
    <t>(0+7158)/(1)=7158</t>
  </si>
  <si>
    <t>S9</t>
  </si>
  <si>
    <t>(0+6429)/(1)=6429</t>
  </si>
  <si>
    <t>S10</t>
  </si>
  <si>
    <t>(0+5064)/(1)=5064</t>
  </si>
  <si>
    <t>S11</t>
  </si>
  <si>
    <t>(0+4165)/(1)=4165</t>
  </si>
  <si>
    <t>(0+893)/(1)=893</t>
  </si>
  <si>
    <t>S12</t>
  </si>
  <si>
    <t>S13</t>
  </si>
  <si>
    <t>S14</t>
  </si>
  <si>
    <t>(0+4020)/(1)=4020</t>
  </si>
  <si>
    <t>(0+603)/(1)=603</t>
  </si>
  <si>
    <t>S15</t>
  </si>
  <si>
    <t>(0+2940)/(1)=2940</t>
  </si>
  <si>
    <t>(0+173)/(1)=173</t>
  </si>
  <si>
    <t>S16</t>
  </si>
  <si>
    <t>S17</t>
  </si>
  <si>
    <t>S18</t>
  </si>
  <si>
    <t>S19</t>
  </si>
  <si>
    <t>S20</t>
  </si>
  <si>
    <t>COCO:STD</t>
  </si>
  <si>
    <t>S20 összeg: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</si>
  <si>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1.42 Mb</t>
    </r>
  </si>
  <si>
    <r>
      <t>A futtatás időtartama: </t>
    </r>
    <r>
      <rPr>
        <b/>
        <sz val="9"/>
        <color rgb="FF333333"/>
        <rFont val="Verdana"/>
        <family val="2"/>
        <charset val="238"/>
      </rPr>
      <t>0.16 mp (0 p)</t>
    </r>
  </si>
  <si>
    <t>adjusted</t>
  </si>
  <si>
    <t>countif / adjusted</t>
  </si>
  <si>
    <t>average_hybrid</t>
  </si>
  <si>
    <t>model_hybrid</t>
  </si>
  <si>
    <t>direction_ave</t>
  </si>
  <si>
    <t>direction_model_h</t>
  </si>
  <si>
    <t>fitting_ave</t>
  </si>
  <si>
    <t>fitting_model_h</t>
  </si>
  <si>
    <t>reg_parameters</t>
  </si>
  <si>
    <t>COCO STD: 8214808</t>
  </si>
  <si>
    <t>(9353.1+10170.5)/(2)=9761.8</t>
  </si>
  <si>
    <t>(5747+5888.7)/(2)=5817.85</t>
  </si>
  <si>
    <t>(10780.4+7672.3)/(2)=9226.35</t>
  </si>
  <si>
    <t>(0+2043.1)/(2)=1021.55</t>
  </si>
  <si>
    <t>(8563.6+9486.9)/(2)=9025.25</t>
  </si>
  <si>
    <t>(3956.4+4204)/(2)=4080.2</t>
  </si>
  <si>
    <t>(7282.1+5676.1)/(2)=6479.1</t>
  </si>
  <si>
    <t>(8563.6+9381.1)/(2)=8972.35</t>
  </si>
  <si>
    <t>(8563.6+7774.1)/(2)=8168.85</t>
  </si>
  <si>
    <t>(2334.5+4204)/(2)=3269.25</t>
  </si>
  <si>
    <t>(6092.3+2984.3)/(2)=4538.3</t>
  </si>
  <si>
    <t>(6956.7+7774.1)/(2)=7365.4</t>
  </si>
  <si>
    <t>(1517.1+1869.4)/(2)=1693.25</t>
  </si>
  <si>
    <t>(6092.3+1362.4)/(2)=3727.35</t>
  </si>
  <si>
    <t>(0+1869.4)/(2)=934.7</t>
  </si>
  <si>
    <t>(5439.6+709.6)/(2)=3074.6</t>
  </si>
  <si>
    <t>(6394.8+6638.3)/(2)=6516.55</t>
  </si>
  <si>
    <t>(4730+0)/(2)=2365</t>
  </si>
  <si>
    <t>(5676.1+6638.3)/(2)=6157.2</t>
  </si>
  <si>
    <t>(0+1064)/(2)=532</t>
  </si>
  <si>
    <t>(4069.2+0)/(2)=2034.6</t>
  </si>
  <si>
    <t>(0+289.4)/(2)=144.7</t>
  </si>
  <si>
    <r>
      <t>Maximális memória használat: </t>
    </r>
    <r>
      <rPr>
        <b/>
        <sz val="9"/>
        <color rgb="FF333333"/>
        <rFont val="Verdana"/>
        <family val="2"/>
        <charset val="238"/>
      </rPr>
      <t>1.4 Mb</t>
    </r>
  </si>
  <si>
    <t>model_h2</t>
  </si>
  <si>
    <t>corralation</t>
  </si>
  <si>
    <t>model_h3</t>
  </si>
  <si>
    <t>model_based_hybrid</t>
  </si>
  <si>
    <t>model_based_hybrid (2)</t>
  </si>
  <si>
    <t>model_based_hybrid (3)</t>
  </si>
  <si>
    <t>model_based (2) = regression-based</t>
  </si>
  <si>
    <t>model_based (3) = similarity-based</t>
  </si>
  <si>
    <t>New estimation based on each parallel models before…</t>
  </si>
  <si>
    <t>New estimation based on each regression-oriented models before - regression based</t>
  </si>
  <si>
    <t>New estimation based on each regression-oriented models before - similarity based</t>
  </si>
  <si>
    <t>Aim</t>
  </si>
  <si>
    <t>Presentation of possibilities for quasi causal modelling in case of time series based problems</t>
  </si>
  <si>
    <t>Conclusion</t>
  </si>
  <si>
    <t>rank for (3)</t>
  </si>
  <si>
    <t>estimation for (3)</t>
  </si>
  <si>
    <t>Regression pure is the best basic model, but a similarity based model-hybid is better than a regression based model-hybrid, AND this is the BEST solution…</t>
  </si>
  <si>
    <t>Titel</t>
  </si>
  <si>
    <t>Series</t>
  </si>
  <si>
    <t>Information without magic of words</t>
  </si>
  <si>
    <t>Autor</t>
  </si>
  <si>
    <t>Pitlik, László</t>
  </si>
  <si>
    <t>Year</t>
  </si>
  <si>
    <t>Regression models with explorative bubble rules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</si>
</sst>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8"/>
      <color rgb="FF000000"/>
      <name val="Verdana"/>
      <family val="2"/>
      <charset val="238"/>
    </font>
    <font>
      <b/>
      <sz val="8"/>
      <color rgb="FF000000"/>
      <name val="Verdana"/>
      <family val="2"/>
      <charset val="238"/>
    </font>
    <font>
      <b/>
      <sz val="7"/>
      <color rgb="FFFFFFFF"/>
      <name val="Verdana"/>
      <family val="2"/>
      <charset val="238"/>
    </font>
    <font>
      <sz val="7"/>
      <color rgb="FF333333"/>
      <name val="Verdana"/>
      <family val="2"/>
      <charset val="238"/>
    </font>
    <font>
      <sz val="10"/>
      <color rgb="FF333333"/>
      <name val="Verdana"/>
      <family val="2"/>
      <charset val="238"/>
    </font>
    <font>
      <sz val="9"/>
      <color rgb="FF333333"/>
      <name val="Verdana"/>
      <family val="2"/>
      <charset val="238"/>
    </font>
    <font>
      <b/>
      <sz val="9"/>
      <color rgb="FF333333"/>
      <name val="Verdana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3" fillId="5" borderId="0" xfId="0" applyFont="1" applyFill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164" fontId="0" fillId="0" borderId="0" xfId="0" applyNumberFormat="1"/>
    <xf numFmtId="2" fontId="0" fillId="0" borderId="0" xfId="0" applyNumberFormat="1"/>
    <xf numFmtId="0" fontId="9" fillId="7" borderId="0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9" fontId="0" fillId="0" borderId="0" xfId="1" applyFont="1"/>
    <xf numFmtId="0" fontId="2" fillId="4" borderId="4" xfId="0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1" fontId="0" fillId="0" borderId="0" xfId="0" applyNumberFormat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13" fillId="0" borderId="0" xfId="2"/>
    <xf numFmtId="0" fontId="11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" fontId="14" fillId="0" borderId="0" xfId="0" applyNumberFormat="1" applyFont="1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Parallel models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view_development_directions!$B$4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view_development_directions!$A$5:$A$44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</c:numCache>
            </c:numRef>
          </c:cat>
          <c:val>
            <c:numRef>
              <c:f>view_development_directions!$B$5:$B$44</c:f>
              <c:numCache>
                <c:formatCode>General</c:formatCode>
                <c:ptCount val="40"/>
                <c:pt idx="0">
                  <c:v>18648</c:v>
                </c:pt>
                <c:pt idx="1">
                  <c:v>11282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24136</c:v>
                </c:pt>
                <c:pt idx="19">
                  <c:v>6651</c:v>
                </c:pt>
                <c:pt idx="20">
                  <c:v>20093</c:v>
                </c:pt>
                <c:pt idx="21">
                  <c:v>18189</c:v>
                </c:pt>
                <c:pt idx="22">
                  <c:v>13906</c:v>
                </c:pt>
                <c:pt idx="23">
                  <c:v>16449</c:v>
                </c:pt>
                <c:pt idx="24">
                  <c:v>18607</c:v>
                </c:pt>
                <c:pt idx="25">
                  <c:v>13247</c:v>
                </c:pt>
                <c:pt idx="26">
                  <c:v>12200</c:v>
                </c:pt>
                <c:pt idx="27">
                  <c:v>13633</c:v>
                </c:pt>
                <c:pt idx="28">
                  <c:v>10470</c:v>
                </c:pt>
                <c:pt idx="29">
                  <c:v>13268</c:v>
                </c:pt>
                <c:pt idx="30">
                  <c:v>22136</c:v>
                </c:pt>
                <c:pt idx="31">
                  <c:v>6612</c:v>
                </c:pt>
                <c:pt idx="32">
                  <c:v>19117</c:v>
                </c:pt>
                <c:pt idx="33">
                  <c:v>22950</c:v>
                </c:pt>
                <c:pt idx="34">
                  <c:v>12149</c:v>
                </c:pt>
                <c:pt idx="35">
                  <c:v>14752</c:v>
                </c:pt>
                <c:pt idx="36">
                  <c:v>14912</c:v>
                </c:pt>
                <c:pt idx="37">
                  <c:v>14325</c:v>
                </c:pt>
                <c:pt idx="38">
                  <c:v>15512</c:v>
                </c:pt>
                <c:pt idx="39">
                  <c:v>12842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view_development_directions!$C$4</c:f>
              <c:strCache>
                <c:ptCount val="1"/>
                <c:pt idx="0">
                  <c:v>stair3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view_development_directions!$A$5:$A$44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</c:numCache>
            </c:numRef>
          </c:cat>
          <c:val>
            <c:numRef>
              <c:f>view_development_directions!$C$5:$C$44</c:f>
              <c:numCache>
                <c:formatCode>General</c:formatCode>
                <c:ptCount val="40"/>
                <c:pt idx="0">
                  <c:v>18642</c:v>
                </c:pt>
                <c:pt idx="1">
                  <c:v>11277.9</c:v>
                </c:pt>
                <c:pt idx="2">
                  <c:v>11133.9</c:v>
                </c:pt>
                <c:pt idx="3">
                  <c:v>12971.3</c:v>
                </c:pt>
                <c:pt idx="4">
                  <c:v>7150.2</c:v>
                </c:pt>
                <c:pt idx="5">
                  <c:v>13069.8</c:v>
                </c:pt>
                <c:pt idx="6">
                  <c:v>21729</c:v>
                </c:pt>
                <c:pt idx="7">
                  <c:v>7423.6</c:v>
                </c:pt>
                <c:pt idx="8">
                  <c:v>21444.6</c:v>
                </c:pt>
                <c:pt idx="9">
                  <c:v>25131.5</c:v>
                </c:pt>
                <c:pt idx="10">
                  <c:v>8865.2000000000007</c:v>
                </c:pt>
                <c:pt idx="11">
                  <c:v>17327.5</c:v>
                </c:pt>
                <c:pt idx="12">
                  <c:v>19833.599999999999</c:v>
                </c:pt>
                <c:pt idx="13">
                  <c:v>6938.8</c:v>
                </c:pt>
                <c:pt idx="14">
                  <c:v>11705.3</c:v>
                </c:pt>
                <c:pt idx="15">
                  <c:v>14679.3</c:v>
                </c:pt>
                <c:pt idx="16">
                  <c:v>7373.6</c:v>
                </c:pt>
                <c:pt idx="17">
                  <c:v>15408.1</c:v>
                </c:pt>
                <c:pt idx="18">
                  <c:v>23270</c:v>
                </c:pt>
                <c:pt idx="19">
                  <c:v>7126.7</c:v>
                </c:pt>
                <c:pt idx="20">
                  <c:v>22166.400000000001</c:v>
                </c:pt>
                <c:pt idx="21">
                  <c:v>26559.599999999999</c:v>
                </c:pt>
                <c:pt idx="22">
                  <c:v>9854.8000000000011</c:v>
                </c:pt>
                <c:pt idx="23">
                  <c:v>24858.5</c:v>
                </c:pt>
                <c:pt idx="24">
                  <c:v>14705.8</c:v>
                </c:pt>
                <c:pt idx="25">
                  <c:v>7956.5</c:v>
                </c:pt>
                <c:pt idx="26">
                  <c:v>14061.5</c:v>
                </c:pt>
                <c:pt idx="27">
                  <c:v>12974.4</c:v>
                </c:pt>
                <c:pt idx="28">
                  <c:v>11849.2</c:v>
                </c:pt>
                <c:pt idx="29">
                  <c:v>16242.3</c:v>
                </c:pt>
                <c:pt idx="30">
                  <c:v>12986.9</c:v>
                </c:pt>
                <c:pt idx="31">
                  <c:v>7526.2000000000007</c:v>
                </c:pt>
                <c:pt idx="32">
                  <c:v>23286.600000000006</c:v>
                </c:pt>
                <c:pt idx="33">
                  <c:v>26920.400000000001</c:v>
                </c:pt>
                <c:pt idx="34">
                  <c:v>16889.099999999999</c:v>
                </c:pt>
                <c:pt idx="35">
                  <c:v>26237.100000000006</c:v>
                </c:pt>
                <c:pt idx="36">
                  <c:v>17472.3</c:v>
                </c:pt>
                <c:pt idx="37">
                  <c:v>17508.900000000001</c:v>
                </c:pt>
                <c:pt idx="38">
                  <c:v>14061.5</c:v>
                </c:pt>
                <c:pt idx="39">
                  <c:v>9464.5999999999985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view_development_directions!$D$4</c:f>
              <c:strCache>
                <c:ptCount val="1"/>
                <c:pt idx="0">
                  <c:v>stair5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view_development_directions!$A$5:$A$44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</c:numCache>
            </c:numRef>
          </c:cat>
          <c:val>
            <c:numRef>
              <c:f>view_development_directions!$D$5:$D$44</c:f>
              <c:numCache>
                <c:formatCode>General</c:formatCode>
                <c:ptCount val="40"/>
                <c:pt idx="0">
                  <c:v>18648</c:v>
                </c:pt>
                <c:pt idx="1">
                  <c:v>11283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24137</c:v>
                </c:pt>
                <c:pt idx="19">
                  <c:v>6651</c:v>
                </c:pt>
                <c:pt idx="20">
                  <c:v>19183</c:v>
                </c:pt>
                <c:pt idx="21">
                  <c:v>33233</c:v>
                </c:pt>
                <c:pt idx="22">
                  <c:v>6329</c:v>
                </c:pt>
                <c:pt idx="23">
                  <c:v>28279</c:v>
                </c:pt>
                <c:pt idx="24">
                  <c:v>24137</c:v>
                </c:pt>
                <c:pt idx="25">
                  <c:v>0</c:v>
                </c:pt>
                <c:pt idx="26">
                  <c:v>0</c:v>
                </c:pt>
                <c:pt idx="27">
                  <c:v>33233</c:v>
                </c:pt>
                <c:pt idx="28">
                  <c:v>9096</c:v>
                </c:pt>
                <c:pt idx="29">
                  <c:v>30320</c:v>
                </c:pt>
                <c:pt idx="30">
                  <c:v>31603</c:v>
                </c:pt>
                <c:pt idx="31">
                  <c:v>15747</c:v>
                </c:pt>
                <c:pt idx="32">
                  <c:v>19183</c:v>
                </c:pt>
                <c:pt idx="33">
                  <c:v>28279</c:v>
                </c:pt>
                <c:pt idx="34">
                  <c:v>10605</c:v>
                </c:pt>
                <c:pt idx="35">
                  <c:v>28279</c:v>
                </c:pt>
                <c:pt idx="36">
                  <c:v>20813</c:v>
                </c:pt>
                <c:pt idx="37">
                  <c:v>6317</c:v>
                </c:pt>
                <c:pt idx="38">
                  <c:v>4276</c:v>
                </c:pt>
                <c:pt idx="39">
                  <c:v>6228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view_development_directions!$E$4</c:f>
              <c:strCache>
                <c:ptCount val="1"/>
                <c:pt idx="0">
                  <c:v>hybrid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view_development_directions!$A$5:$A$44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</c:numCache>
            </c:numRef>
          </c:cat>
          <c:val>
            <c:numRef>
              <c:f>view_development_directions!$E$5:$E$44</c:f>
              <c:numCache>
                <c:formatCode>General</c:formatCode>
                <c:ptCount val="40"/>
                <c:pt idx="0">
                  <c:v>18645</c:v>
                </c:pt>
                <c:pt idx="1">
                  <c:v>11280.45</c:v>
                </c:pt>
                <c:pt idx="2">
                  <c:v>11135.45</c:v>
                </c:pt>
                <c:pt idx="3">
                  <c:v>12695.65</c:v>
                </c:pt>
                <c:pt idx="4">
                  <c:v>6418.6</c:v>
                </c:pt>
                <c:pt idx="5">
                  <c:v>13071.9</c:v>
                </c:pt>
                <c:pt idx="6">
                  <c:v>21732</c:v>
                </c:pt>
                <c:pt idx="7">
                  <c:v>6915.3</c:v>
                </c:pt>
                <c:pt idx="8">
                  <c:v>21447.8</c:v>
                </c:pt>
                <c:pt idx="9">
                  <c:v>25135.25</c:v>
                </c:pt>
                <c:pt idx="10">
                  <c:v>9314.6</c:v>
                </c:pt>
                <c:pt idx="11">
                  <c:v>17361.75</c:v>
                </c:pt>
                <c:pt idx="12">
                  <c:v>19836.8</c:v>
                </c:pt>
                <c:pt idx="13">
                  <c:v>6939.9</c:v>
                </c:pt>
                <c:pt idx="14">
                  <c:v>11707.15</c:v>
                </c:pt>
                <c:pt idx="15">
                  <c:v>14681.65</c:v>
                </c:pt>
                <c:pt idx="16">
                  <c:v>8180.8</c:v>
                </c:pt>
                <c:pt idx="17">
                  <c:v>15410.55</c:v>
                </c:pt>
                <c:pt idx="18">
                  <c:v>23703.5</c:v>
                </c:pt>
                <c:pt idx="19">
                  <c:v>6888.85</c:v>
                </c:pt>
                <c:pt idx="20">
                  <c:v>20674.7</c:v>
                </c:pt>
                <c:pt idx="21">
                  <c:v>29896.3</c:v>
                </c:pt>
                <c:pt idx="22">
                  <c:v>8091.9000000000005</c:v>
                </c:pt>
                <c:pt idx="23">
                  <c:v>26568.75</c:v>
                </c:pt>
                <c:pt idx="24">
                  <c:v>19421.400000000001</c:v>
                </c:pt>
                <c:pt idx="25">
                  <c:v>3978.25</c:v>
                </c:pt>
                <c:pt idx="26">
                  <c:v>7030.75</c:v>
                </c:pt>
                <c:pt idx="27">
                  <c:v>23103.7</c:v>
                </c:pt>
                <c:pt idx="28">
                  <c:v>10472.6</c:v>
                </c:pt>
                <c:pt idx="29">
                  <c:v>23281.15</c:v>
                </c:pt>
                <c:pt idx="30">
                  <c:v>22294.95</c:v>
                </c:pt>
                <c:pt idx="31">
                  <c:v>11636.6</c:v>
                </c:pt>
                <c:pt idx="32">
                  <c:v>21234.800000000003</c:v>
                </c:pt>
                <c:pt idx="33">
                  <c:v>27599.7</c:v>
                </c:pt>
                <c:pt idx="34">
                  <c:v>13747.05</c:v>
                </c:pt>
                <c:pt idx="35">
                  <c:v>27258.050000000003</c:v>
                </c:pt>
                <c:pt idx="36">
                  <c:v>19142.650000000001</c:v>
                </c:pt>
                <c:pt idx="37">
                  <c:v>11912.95</c:v>
                </c:pt>
                <c:pt idx="38">
                  <c:v>9168.75</c:v>
                </c:pt>
                <c:pt idx="39">
                  <c:v>7846.2999999999993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view_development_directions!$F$4</c:f>
              <c:strCache>
                <c:ptCount val="1"/>
                <c:pt idx="0">
                  <c:v>regression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view_development_directions!$F$5:$F$44</c:f>
              <c:numCache>
                <c:formatCode>0</c:formatCode>
                <c:ptCount val="40"/>
                <c:pt idx="0">
                  <c:v>16190.489285606121</c:v>
                </c:pt>
                <c:pt idx="1">
                  <c:v>9931.4147899703203</c:v>
                </c:pt>
                <c:pt idx="2">
                  <c:v>10316.290828303043</c:v>
                </c:pt>
                <c:pt idx="3">
                  <c:v>14176.075142656984</c:v>
                </c:pt>
                <c:pt idx="4">
                  <c:v>11181.379875042903</c:v>
                </c:pt>
                <c:pt idx="5">
                  <c:v>12268.888002063266</c:v>
                </c:pt>
                <c:pt idx="6">
                  <c:v>14978.588899654973</c:v>
                </c:pt>
                <c:pt idx="7">
                  <c:v>11737.58223441054</c:v>
                </c:pt>
                <c:pt idx="8">
                  <c:v>17088.078419042547</c:v>
                </c:pt>
                <c:pt idx="9">
                  <c:v>19890.19963243014</c:v>
                </c:pt>
                <c:pt idx="10">
                  <c:v>11337.649463229591</c:v>
                </c:pt>
                <c:pt idx="11">
                  <c:v>15751.885720596814</c:v>
                </c:pt>
                <c:pt idx="12">
                  <c:v>21377.700513433876</c:v>
                </c:pt>
                <c:pt idx="13">
                  <c:v>11452.358836322153</c:v>
                </c:pt>
                <c:pt idx="14">
                  <c:v>14132.805311782367</c:v>
                </c:pt>
                <c:pt idx="15">
                  <c:v>16915.757322028236</c:v>
                </c:pt>
                <c:pt idx="16">
                  <c:v>6745.0234636698979</c:v>
                </c:pt>
                <c:pt idx="17">
                  <c:v>15554.414969789814</c:v>
                </c:pt>
                <c:pt idx="18">
                  <c:v>23240.489551608734</c:v>
                </c:pt>
                <c:pt idx="19">
                  <c:v>8234.9277351465116</c:v>
                </c:pt>
                <c:pt idx="20">
                  <c:v>22046.328962228497</c:v>
                </c:pt>
                <c:pt idx="21">
                  <c:v>27106.798729558508</c:v>
                </c:pt>
                <c:pt idx="22">
                  <c:v>9809.5014268052018</c:v>
                </c:pt>
                <c:pt idx="23">
                  <c:v>19213.583088809766</c:v>
                </c:pt>
                <c:pt idx="24">
                  <c:v>21057.959459729103</c:v>
                </c:pt>
                <c:pt idx="25">
                  <c:v>9613.7497289523635</c:v>
                </c:pt>
                <c:pt idx="26">
                  <c:v>14695.615252236392</c:v>
                </c:pt>
                <c:pt idx="27">
                  <c:v>18689.933326579896</c:v>
                </c:pt>
                <c:pt idx="28">
                  <c:v>10653.33169116737</c:v>
                </c:pt>
                <c:pt idx="29">
                  <c:v>17212.880111805007</c:v>
                </c:pt>
                <c:pt idx="30">
                  <c:v>23776.244715458117</c:v>
                </c:pt>
                <c:pt idx="31">
                  <c:v>9359.0125117951447</c:v>
                </c:pt>
                <c:pt idx="32">
                  <c:v>20413.345570754176</c:v>
                </c:pt>
                <c:pt idx="33">
                  <c:v>21280.312929610769</c:v>
                </c:pt>
                <c:pt idx="34">
                  <c:v>13831.121774461624</c:v>
                </c:pt>
                <c:pt idx="35">
                  <c:v>18360.54275160352</c:v>
                </c:pt>
                <c:pt idx="36">
                  <c:v>21039.299252005527</c:v>
                </c:pt>
                <c:pt idx="37">
                  <c:v>14159.520644671928</c:v>
                </c:pt>
                <c:pt idx="38">
                  <c:v>14368.587963138662</c:v>
                </c:pt>
                <c:pt idx="39">
                  <c:v>16786.284827114599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202080"/>
        <c:axId val="275202640"/>
      </c:lineChart>
      <c:catAx>
        <c:axId val="27520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202640"/>
        <c:crosses val="autoZero"/>
        <c:auto val="1"/>
        <c:lblAlgn val="ctr"/>
        <c:lblOffset val="100"/>
        <c:noMultiLvlLbl val="0"/>
      </c:catAx>
      <c:valAx>
        <c:axId val="27520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20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view_development_directions!$B$49</c:f>
              <c:strCache>
                <c:ptCount val="1"/>
                <c:pt idx="0">
                  <c:v>Y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view_development_directions!$A$50:$A$89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</c:numCache>
            </c:numRef>
          </c:cat>
          <c:val>
            <c:numRef>
              <c:f>view_development_directions!$B$50:$B$89</c:f>
              <c:numCache>
                <c:formatCode>General</c:formatCode>
                <c:ptCount val="40"/>
                <c:pt idx="0">
                  <c:v>18648</c:v>
                </c:pt>
                <c:pt idx="1">
                  <c:v>11282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24136</c:v>
                </c:pt>
                <c:pt idx="19">
                  <c:v>6651</c:v>
                </c:pt>
                <c:pt idx="20">
                  <c:v>20093</c:v>
                </c:pt>
                <c:pt idx="21">
                  <c:v>18189</c:v>
                </c:pt>
                <c:pt idx="22">
                  <c:v>13906</c:v>
                </c:pt>
                <c:pt idx="23">
                  <c:v>16449</c:v>
                </c:pt>
                <c:pt idx="24">
                  <c:v>18607</c:v>
                </c:pt>
                <c:pt idx="25">
                  <c:v>13247</c:v>
                </c:pt>
                <c:pt idx="26">
                  <c:v>12200</c:v>
                </c:pt>
                <c:pt idx="27">
                  <c:v>13633</c:v>
                </c:pt>
                <c:pt idx="28">
                  <c:v>10470</c:v>
                </c:pt>
                <c:pt idx="29">
                  <c:v>13268</c:v>
                </c:pt>
                <c:pt idx="30">
                  <c:v>22136</c:v>
                </c:pt>
                <c:pt idx="31">
                  <c:v>6612</c:v>
                </c:pt>
                <c:pt idx="32">
                  <c:v>19117</c:v>
                </c:pt>
                <c:pt idx="33">
                  <c:v>22950</c:v>
                </c:pt>
                <c:pt idx="34">
                  <c:v>12149</c:v>
                </c:pt>
                <c:pt idx="35">
                  <c:v>14752</c:v>
                </c:pt>
                <c:pt idx="36">
                  <c:v>14912</c:v>
                </c:pt>
                <c:pt idx="37">
                  <c:v>14325</c:v>
                </c:pt>
                <c:pt idx="38">
                  <c:v>15512</c:v>
                </c:pt>
                <c:pt idx="39">
                  <c:v>12842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view_development_directions!$F$49</c:f>
              <c:strCache>
                <c:ptCount val="1"/>
                <c:pt idx="0">
                  <c:v>regression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view_development_directions!$A$50:$A$89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</c:numCache>
            </c:numRef>
          </c:cat>
          <c:val>
            <c:numRef>
              <c:f>view_development_directions!$F$50:$F$89</c:f>
              <c:numCache>
                <c:formatCode>General</c:formatCode>
                <c:ptCount val="40"/>
                <c:pt idx="0">
                  <c:v>16190.489285606121</c:v>
                </c:pt>
                <c:pt idx="1">
                  <c:v>9931.4147899703203</c:v>
                </c:pt>
                <c:pt idx="2">
                  <c:v>10316.290828303043</c:v>
                </c:pt>
                <c:pt idx="3">
                  <c:v>14176.075142656984</c:v>
                </c:pt>
                <c:pt idx="4">
                  <c:v>11181.379875042903</c:v>
                </c:pt>
                <c:pt idx="5">
                  <c:v>12268.888002063266</c:v>
                </c:pt>
                <c:pt idx="6">
                  <c:v>14978.588899654973</c:v>
                </c:pt>
                <c:pt idx="7">
                  <c:v>11737.58223441054</c:v>
                </c:pt>
                <c:pt idx="8">
                  <c:v>17088.078419042547</c:v>
                </c:pt>
                <c:pt idx="9">
                  <c:v>19890.19963243014</c:v>
                </c:pt>
                <c:pt idx="10">
                  <c:v>11337.649463229591</c:v>
                </c:pt>
                <c:pt idx="11">
                  <c:v>15751.885720596814</c:v>
                </c:pt>
                <c:pt idx="12">
                  <c:v>21377.700513433876</c:v>
                </c:pt>
                <c:pt idx="13">
                  <c:v>11452.358836322153</c:v>
                </c:pt>
                <c:pt idx="14">
                  <c:v>14132.805311782367</c:v>
                </c:pt>
                <c:pt idx="15">
                  <c:v>16915.757322028236</c:v>
                </c:pt>
                <c:pt idx="16">
                  <c:v>6745.0234636698979</c:v>
                </c:pt>
                <c:pt idx="17">
                  <c:v>15554.414969789814</c:v>
                </c:pt>
                <c:pt idx="18">
                  <c:v>23240.489551608734</c:v>
                </c:pt>
                <c:pt idx="19">
                  <c:v>8234.9277351465116</c:v>
                </c:pt>
                <c:pt idx="20">
                  <c:v>22046.328962228497</c:v>
                </c:pt>
                <c:pt idx="21">
                  <c:v>27106.798729558508</c:v>
                </c:pt>
                <c:pt idx="22">
                  <c:v>9809.5014268052018</c:v>
                </c:pt>
                <c:pt idx="23">
                  <c:v>19213.583088809766</c:v>
                </c:pt>
                <c:pt idx="24">
                  <c:v>21057.959459729103</c:v>
                </c:pt>
                <c:pt idx="25">
                  <c:v>9613.7497289523635</c:v>
                </c:pt>
                <c:pt idx="26">
                  <c:v>14695.615252236392</c:v>
                </c:pt>
                <c:pt idx="27">
                  <c:v>18689.933326579896</c:v>
                </c:pt>
                <c:pt idx="28">
                  <c:v>10653.33169116737</c:v>
                </c:pt>
                <c:pt idx="29">
                  <c:v>17212.880111805007</c:v>
                </c:pt>
                <c:pt idx="30">
                  <c:v>23776.244715458117</c:v>
                </c:pt>
                <c:pt idx="31">
                  <c:v>9359.0125117951447</c:v>
                </c:pt>
                <c:pt idx="32">
                  <c:v>20413.345570754176</c:v>
                </c:pt>
                <c:pt idx="33">
                  <c:v>21280.312929610769</c:v>
                </c:pt>
                <c:pt idx="34">
                  <c:v>13831.121774461624</c:v>
                </c:pt>
                <c:pt idx="35">
                  <c:v>18360.54275160352</c:v>
                </c:pt>
                <c:pt idx="36">
                  <c:v>21039.299252005527</c:v>
                </c:pt>
                <c:pt idx="37">
                  <c:v>14159.520644671928</c:v>
                </c:pt>
                <c:pt idx="38">
                  <c:v>14368.587963138662</c:v>
                </c:pt>
                <c:pt idx="39">
                  <c:v>16786.284827114599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view_development_directions!$G$49</c:f>
              <c:strCache>
                <c:ptCount val="1"/>
                <c:pt idx="0">
                  <c:v>reg+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view_development_directions!$A$50:$A$89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</c:numCache>
            </c:numRef>
          </c:cat>
          <c:val>
            <c:numRef>
              <c:f>view_development_directions!$G$50:$G$89</c:f>
              <c:numCache>
                <c:formatCode>General</c:formatCode>
                <c:ptCount val="40"/>
                <c:pt idx="0">
                  <c:v>17438.355929481131</c:v>
                </c:pt>
                <c:pt idx="1">
                  <c:v>11394.413346758618</c:v>
                </c:pt>
                <c:pt idx="2">
                  <c:v>11684.996720450663</c:v>
                </c:pt>
                <c:pt idx="3">
                  <c:v>13807.449421247267</c:v>
                </c:pt>
                <c:pt idx="4">
                  <c:v>9466.1148835801378</c:v>
                </c:pt>
                <c:pt idx="5">
                  <c:v>13495.175349975172</c:v>
                </c:pt>
                <c:pt idx="6">
                  <c:v>18661.857235113432</c:v>
                </c:pt>
                <c:pt idx="7">
                  <c:v>9123.4750102808939</c:v>
                </c:pt>
                <c:pt idx="8">
                  <c:v>20103.611902204277</c:v>
                </c:pt>
                <c:pt idx="9">
                  <c:v>23111.001216448676</c:v>
                </c:pt>
                <c:pt idx="10">
                  <c:v>9744.3035880083153</c:v>
                </c:pt>
                <c:pt idx="11">
                  <c:v>16233.713071317596</c:v>
                </c:pt>
                <c:pt idx="12">
                  <c:v>20774.452438827386</c:v>
                </c:pt>
                <c:pt idx="13">
                  <c:v>7464.5437144142106</c:v>
                </c:pt>
                <c:pt idx="14">
                  <c:v>12133.698364924288</c:v>
                </c:pt>
                <c:pt idx="15">
                  <c:v>15089.254984511368</c:v>
                </c:pt>
                <c:pt idx="16">
                  <c:v>7438.664895568807</c:v>
                </c:pt>
                <c:pt idx="17">
                  <c:v>16254.309060745265</c:v>
                </c:pt>
                <c:pt idx="18">
                  <c:v>22745.206208525851</c:v>
                </c:pt>
                <c:pt idx="19">
                  <c:v>6337.4026580013615</c:v>
                </c:pt>
                <c:pt idx="20">
                  <c:v>21909.563308751676</c:v>
                </c:pt>
                <c:pt idx="21">
                  <c:v>26066.333426208104</c:v>
                </c:pt>
                <c:pt idx="22">
                  <c:v>10636.795239603563</c:v>
                </c:pt>
                <c:pt idx="23">
                  <c:v>18529.328518814025</c:v>
                </c:pt>
                <c:pt idx="24">
                  <c:v>18805.053794862546</c:v>
                </c:pt>
                <c:pt idx="25">
                  <c:v>5375.4653345245697</c:v>
                </c:pt>
                <c:pt idx="26">
                  <c:v>10043.718198620347</c:v>
                </c:pt>
                <c:pt idx="27">
                  <c:v>12997.863372874857</c:v>
                </c:pt>
                <c:pt idx="28">
                  <c:v>11138.618834814741</c:v>
                </c:pt>
                <c:pt idx="29">
                  <c:v>14331.687041839479</c:v>
                </c:pt>
                <c:pt idx="30">
                  <c:v>16959.779193402312</c:v>
                </c:pt>
                <c:pt idx="31">
                  <c:v>6672.2709075410075</c:v>
                </c:pt>
                <c:pt idx="32">
                  <c:v>21737.957771807593</c:v>
                </c:pt>
                <c:pt idx="33">
                  <c:v>23430.78994986623</c:v>
                </c:pt>
                <c:pt idx="34">
                  <c:v>14125.350293222609</c:v>
                </c:pt>
                <c:pt idx="35">
                  <c:v>18882.656739736707</c:v>
                </c:pt>
                <c:pt idx="36">
                  <c:v>20045.941636159256</c:v>
                </c:pt>
                <c:pt idx="37">
                  <c:v>11412.30147239809</c:v>
                </c:pt>
                <c:pt idx="38">
                  <c:v>10386.410843124015</c:v>
                </c:pt>
                <c:pt idx="39">
                  <c:v>9771.5201305114333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view_development_directions!$H$49</c:f>
              <c:strCache>
                <c:ptCount val="1"/>
                <c:pt idx="0">
                  <c:v>reg-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view_development_directions!$A$50:$A$89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</c:numCache>
            </c:numRef>
          </c:cat>
          <c:val>
            <c:numRef>
              <c:f>view_development_directions!$H$50:$H$89</c:f>
              <c:numCache>
                <c:formatCode>General</c:formatCode>
                <c:ptCount val="40"/>
                <c:pt idx="0">
                  <c:v>16957.466477021779</c:v>
                </c:pt>
                <c:pt idx="1">
                  <c:v>11919.055886522685</c:v>
                </c:pt>
                <c:pt idx="2">
                  <c:v>12440.015853816369</c:v>
                </c:pt>
                <c:pt idx="3">
                  <c:v>12968.356609502023</c:v>
                </c:pt>
                <c:pt idx="4">
                  <c:v>7522.0835094832364</c:v>
                </c:pt>
                <c:pt idx="5">
                  <c:v>14111.646915787827</c:v>
                </c:pt>
                <c:pt idx="6">
                  <c:v>19917.420231641765</c:v>
                </c:pt>
                <c:pt idx="7">
                  <c:v>7619.0761971212532</c:v>
                </c:pt>
                <c:pt idx="8">
                  <c:v>19702.133192636527</c:v>
                </c:pt>
                <c:pt idx="9">
                  <c:v>24107.633454012554</c:v>
                </c:pt>
                <c:pt idx="10">
                  <c:v>10355.901183309266</c:v>
                </c:pt>
                <c:pt idx="11">
                  <c:v>17723.769564957853</c:v>
                </c:pt>
                <c:pt idx="12">
                  <c:v>19828.557695896448</c:v>
                </c:pt>
                <c:pt idx="13">
                  <c:v>6036.6104553714022</c:v>
                </c:pt>
                <c:pt idx="14">
                  <c:v>11415.80118256847</c:v>
                </c:pt>
                <c:pt idx="15">
                  <c:v>16612.909161507683</c:v>
                </c:pt>
                <c:pt idx="16">
                  <c:v>7162.2864228067956</c:v>
                </c:pt>
                <c:pt idx="17">
                  <c:v>15678.468883709778</c:v>
                </c:pt>
                <c:pt idx="18">
                  <c:v>22844.398732051428</c:v>
                </c:pt>
                <c:pt idx="19">
                  <c:v>7578.4083896139182</c:v>
                </c:pt>
                <c:pt idx="20">
                  <c:v>20249.970648448209</c:v>
                </c:pt>
                <c:pt idx="21">
                  <c:v>24618.569700636548</c:v>
                </c:pt>
                <c:pt idx="22">
                  <c:v>8118.8519765768488</c:v>
                </c:pt>
                <c:pt idx="23">
                  <c:v>17364.176047846202</c:v>
                </c:pt>
                <c:pt idx="24">
                  <c:v>17458.147799389688</c:v>
                </c:pt>
                <c:pt idx="25">
                  <c:v>6311.7631075333647</c:v>
                </c:pt>
                <c:pt idx="26">
                  <c:v>14882.990589709454</c:v>
                </c:pt>
                <c:pt idx="27">
                  <c:v>14722.624342244504</c:v>
                </c:pt>
                <c:pt idx="28">
                  <c:v>8577.2376134261212</c:v>
                </c:pt>
                <c:pt idx="29">
                  <c:v>14697.451975577929</c:v>
                </c:pt>
                <c:pt idx="30">
                  <c:v>10864.031693886682</c:v>
                </c:pt>
                <c:pt idx="31">
                  <c:v>6036.4050682143579</c:v>
                </c:pt>
                <c:pt idx="32">
                  <c:v>20355.214854486749</c:v>
                </c:pt>
                <c:pt idx="33">
                  <c:v>21329.176635697244</c:v>
                </c:pt>
                <c:pt idx="34">
                  <c:v>13807.039936010417</c:v>
                </c:pt>
                <c:pt idx="35">
                  <c:v>20356.033043679639</c:v>
                </c:pt>
                <c:pt idx="36">
                  <c:v>19528.174062373517</c:v>
                </c:pt>
                <c:pt idx="37">
                  <c:v>12020.769368606932</c:v>
                </c:pt>
                <c:pt idx="38">
                  <c:v>14798.533196450535</c:v>
                </c:pt>
                <c:pt idx="39">
                  <c:v>11082.919347808955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view_development_directions!$I$49</c:f>
              <c:strCache>
                <c:ptCount val="1"/>
                <c:pt idx="0">
                  <c:v>reg_hybrid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view_development_directions!$A$50:$A$89</c:f>
              <c:numCache>
                <c:formatCode>General</c:formatCode>
                <c:ptCount val="40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</c:numCache>
            </c:numRef>
          </c:cat>
          <c:val>
            <c:numRef>
              <c:f>view_development_directions!$I$50:$I$89</c:f>
              <c:numCache>
                <c:formatCode>General</c:formatCode>
                <c:ptCount val="40"/>
                <c:pt idx="0">
                  <c:v>17197.911203251453</c:v>
                </c:pt>
                <c:pt idx="1">
                  <c:v>11656.734616640651</c:v>
                </c:pt>
                <c:pt idx="2">
                  <c:v>12062.506287133516</c:v>
                </c:pt>
                <c:pt idx="3">
                  <c:v>13387.903015374646</c:v>
                </c:pt>
                <c:pt idx="4">
                  <c:v>8494.0991965316862</c:v>
                </c:pt>
                <c:pt idx="5">
                  <c:v>13803.4111328815</c:v>
                </c:pt>
                <c:pt idx="6">
                  <c:v>19289.6387333776</c:v>
                </c:pt>
                <c:pt idx="7">
                  <c:v>8371.2756037010731</c:v>
                </c:pt>
                <c:pt idx="8">
                  <c:v>19902.872547420404</c:v>
                </c:pt>
                <c:pt idx="9">
                  <c:v>23609.317335230615</c:v>
                </c:pt>
                <c:pt idx="10">
                  <c:v>10050.102385658791</c:v>
                </c:pt>
                <c:pt idx="11">
                  <c:v>16978.741318137723</c:v>
                </c:pt>
                <c:pt idx="12">
                  <c:v>20301.505067361919</c:v>
                </c:pt>
                <c:pt idx="13">
                  <c:v>6750.5770848928059</c:v>
                </c:pt>
                <c:pt idx="14">
                  <c:v>11774.749773746378</c:v>
                </c:pt>
                <c:pt idx="15">
                  <c:v>15851.082073009526</c:v>
                </c:pt>
                <c:pt idx="16">
                  <c:v>7300.4756591878013</c:v>
                </c:pt>
                <c:pt idx="17">
                  <c:v>15966.388972227522</c:v>
                </c:pt>
                <c:pt idx="18">
                  <c:v>22794.80247028864</c:v>
                </c:pt>
                <c:pt idx="19">
                  <c:v>6957.9055238076398</c:v>
                </c:pt>
                <c:pt idx="20">
                  <c:v>21079.766978599942</c:v>
                </c:pt>
                <c:pt idx="21">
                  <c:v>25342.451563422328</c:v>
                </c:pt>
                <c:pt idx="22">
                  <c:v>9377.8236080902061</c:v>
                </c:pt>
                <c:pt idx="23">
                  <c:v>17946.752283330112</c:v>
                </c:pt>
                <c:pt idx="24">
                  <c:v>18131.600797126117</c:v>
                </c:pt>
                <c:pt idx="25">
                  <c:v>5843.6142210289672</c:v>
                </c:pt>
                <c:pt idx="26">
                  <c:v>12463.3543941649</c:v>
                </c:pt>
                <c:pt idx="27">
                  <c:v>13860.243857559681</c:v>
                </c:pt>
                <c:pt idx="28">
                  <c:v>9857.928224120431</c:v>
                </c:pt>
                <c:pt idx="29">
                  <c:v>14514.569508708704</c:v>
                </c:pt>
                <c:pt idx="30">
                  <c:v>13911.905443644497</c:v>
                </c:pt>
                <c:pt idx="31">
                  <c:v>6354.3379878776832</c:v>
                </c:pt>
                <c:pt idx="32">
                  <c:v>21046.586313147171</c:v>
                </c:pt>
                <c:pt idx="33">
                  <c:v>22379.983292781737</c:v>
                </c:pt>
                <c:pt idx="34">
                  <c:v>13966.195114616512</c:v>
                </c:pt>
                <c:pt idx="35">
                  <c:v>19619.344891708173</c:v>
                </c:pt>
                <c:pt idx="36">
                  <c:v>19787.057849266384</c:v>
                </c:pt>
                <c:pt idx="37">
                  <c:v>11716.535420502511</c:v>
                </c:pt>
                <c:pt idx="38">
                  <c:v>12592.472019787274</c:v>
                </c:pt>
                <c:pt idx="39">
                  <c:v>10427.219739160195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903584"/>
        <c:axId val="27790414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view_development_directions!$C$49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view_development_directions!$A$50:$A$89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17</c:v>
                      </c:pt>
                      <c:pt idx="5">
                        <c:v>18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21</c:v>
                      </c:pt>
                      <c:pt idx="9">
                        <c:v>22</c:v>
                      </c:pt>
                      <c:pt idx="10">
                        <c:v>23</c:v>
                      </c:pt>
                      <c:pt idx="11">
                        <c:v>24</c:v>
                      </c:pt>
                      <c:pt idx="12">
                        <c:v>25</c:v>
                      </c:pt>
                      <c:pt idx="13">
                        <c:v>26</c:v>
                      </c:pt>
                      <c:pt idx="14">
                        <c:v>27</c:v>
                      </c:pt>
                      <c:pt idx="15">
                        <c:v>28</c:v>
                      </c:pt>
                      <c:pt idx="16">
                        <c:v>29</c:v>
                      </c:pt>
                      <c:pt idx="17">
                        <c:v>30</c:v>
                      </c:pt>
                      <c:pt idx="18">
                        <c:v>31</c:v>
                      </c:pt>
                      <c:pt idx="19">
                        <c:v>32</c:v>
                      </c:pt>
                      <c:pt idx="20">
                        <c:v>33</c:v>
                      </c:pt>
                      <c:pt idx="21">
                        <c:v>34</c:v>
                      </c:pt>
                      <c:pt idx="22">
                        <c:v>35</c:v>
                      </c:pt>
                      <c:pt idx="23">
                        <c:v>36</c:v>
                      </c:pt>
                      <c:pt idx="24">
                        <c:v>37</c:v>
                      </c:pt>
                      <c:pt idx="25">
                        <c:v>38</c:v>
                      </c:pt>
                      <c:pt idx="26">
                        <c:v>39</c:v>
                      </c:pt>
                      <c:pt idx="27">
                        <c:v>40</c:v>
                      </c:pt>
                      <c:pt idx="28">
                        <c:v>41</c:v>
                      </c:pt>
                      <c:pt idx="29">
                        <c:v>42</c:v>
                      </c:pt>
                      <c:pt idx="30">
                        <c:v>43</c:v>
                      </c:pt>
                      <c:pt idx="31">
                        <c:v>44</c:v>
                      </c:pt>
                      <c:pt idx="32">
                        <c:v>45</c:v>
                      </c:pt>
                      <c:pt idx="33">
                        <c:v>46</c:v>
                      </c:pt>
                      <c:pt idx="34">
                        <c:v>47</c:v>
                      </c:pt>
                      <c:pt idx="35">
                        <c:v>48</c:v>
                      </c:pt>
                      <c:pt idx="36">
                        <c:v>49</c:v>
                      </c:pt>
                      <c:pt idx="37">
                        <c:v>50</c:v>
                      </c:pt>
                      <c:pt idx="38">
                        <c:v>51</c:v>
                      </c:pt>
                      <c:pt idx="39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view_development_directions!$C$50:$C$89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view_development_directions!$D$49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view_development_directions!$A$50:$A$89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17</c:v>
                      </c:pt>
                      <c:pt idx="5">
                        <c:v>18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21</c:v>
                      </c:pt>
                      <c:pt idx="9">
                        <c:v>22</c:v>
                      </c:pt>
                      <c:pt idx="10">
                        <c:v>23</c:v>
                      </c:pt>
                      <c:pt idx="11">
                        <c:v>24</c:v>
                      </c:pt>
                      <c:pt idx="12">
                        <c:v>25</c:v>
                      </c:pt>
                      <c:pt idx="13">
                        <c:v>26</c:v>
                      </c:pt>
                      <c:pt idx="14">
                        <c:v>27</c:v>
                      </c:pt>
                      <c:pt idx="15">
                        <c:v>28</c:v>
                      </c:pt>
                      <c:pt idx="16">
                        <c:v>29</c:v>
                      </c:pt>
                      <c:pt idx="17">
                        <c:v>30</c:v>
                      </c:pt>
                      <c:pt idx="18">
                        <c:v>31</c:v>
                      </c:pt>
                      <c:pt idx="19">
                        <c:v>32</c:v>
                      </c:pt>
                      <c:pt idx="20">
                        <c:v>33</c:v>
                      </c:pt>
                      <c:pt idx="21">
                        <c:v>34</c:v>
                      </c:pt>
                      <c:pt idx="22">
                        <c:v>35</c:v>
                      </c:pt>
                      <c:pt idx="23">
                        <c:v>36</c:v>
                      </c:pt>
                      <c:pt idx="24">
                        <c:v>37</c:v>
                      </c:pt>
                      <c:pt idx="25">
                        <c:v>38</c:v>
                      </c:pt>
                      <c:pt idx="26">
                        <c:v>39</c:v>
                      </c:pt>
                      <c:pt idx="27">
                        <c:v>40</c:v>
                      </c:pt>
                      <c:pt idx="28">
                        <c:v>41</c:v>
                      </c:pt>
                      <c:pt idx="29">
                        <c:v>42</c:v>
                      </c:pt>
                      <c:pt idx="30">
                        <c:v>43</c:v>
                      </c:pt>
                      <c:pt idx="31">
                        <c:v>44</c:v>
                      </c:pt>
                      <c:pt idx="32">
                        <c:v>45</c:v>
                      </c:pt>
                      <c:pt idx="33">
                        <c:v>46</c:v>
                      </c:pt>
                      <c:pt idx="34">
                        <c:v>47</c:v>
                      </c:pt>
                      <c:pt idx="35">
                        <c:v>48</c:v>
                      </c:pt>
                      <c:pt idx="36">
                        <c:v>49</c:v>
                      </c:pt>
                      <c:pt idx="37">
                        <c:v>50</c:v>
                      </c:pt>
                      <c:pt idx="38">
                        <c:v>51</c:v>
                      </c:pt>
                      <c:pt idx="39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view_development_directions!$D$50:$D$89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view_development_directions!$E$49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view_development_directions!$A$50:$A$89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13</c:v>
                      </c:pt>
                      <c:pt idx="1">
                        <c:v>14</c:v>
                      </c:pt>
                      <c:pt idx="2">
                        <c:v>15</c:v>
                      </c:pt>
                      <c:pt idx="3">
                        <c:v>16</c:v>
                      </c:pt>
                      <c:pt idx="4">
                        <c:v>17</c:v>
                      </c:pt>
                      <c:pt idx="5">
                        <c:v>18</c:v>
                      </c:pt>
                      <c:pt idx="6">
                        <c:v>19</c:v>
                      </c:pt>
                      <c:pt idx="7">
                        <c:v>20</c:v>
                      </c:pt>
                      <c:pt idx="8">
                        <c:v>21</c:v>
                      </c:pt>
                      <c:pt idx="9">
                        <c:v>22</c:v>
                      </c:pt>
                      <c:pt idx="10">
                        <c:v>23</c:v>
                      </c:pt>
                      <c:pt idx="11">
                        <c:v>24</c:v>
                      </c:pt>
                      <c:pt idx="12">
                        <c:v>25</c:v>
                      </c:pt>
                      <c:pt idx="13">
                        <c:v>26</c:v>
                      </c:pt>
                      <c:pt idx="14">
                        <c:v>27</c:v>
                      </c:pt>
                      <c:pt idx="15">
                        <c:v>28</c:v>
                      </c:pt>
                      <c:pt idx="16">
                        <c:v>29</c:v>
                      </c:pt>
                      <c:pt idx="17">
                        <c:v>30</c:v>
                      </c:pt>
                      <c:pt idx="18">
                        <c:v>31</c:v>
                      </c:pt>
                      <c:pt idx="19">
                        <c:v>32</c:v>
                      </c:pt>
                      <c:pt idx="20">
                        <c:v>33</c:v>
                      </c:pt>
                      <c:pt idx="21">
                        <c:v>34</c:v>
                      </c:pt>
                      <c:pt idx="22">
                        <c:v>35</c:v>
                      </c:pt>
                      <c:pt idx="23">
                        <c:v>36</c:v>
                      </c:pt>
                      <c:pt idx="24">
                        <c:v>37</c:v>
                      </c:pt>
                      <c:pt idx="25">
                        <c:v>38</c:v>
                      </c:pt>
                      <c:pt idx="26">
                        <c:v>39</c:v>
                      </c:pt>
                      <c:pt idx="27">
                        <c:v>40</c:v>
                      </c:pt>
                      <c:pt idx="28">
                        <c:v>41</c:v>
                      </c:pt>
                      <c:pt idx="29">
                        <c:v>42</c:v>
                      </c:pt>
                      <c:pt idx="30">
                        <c:v>43</c:v>
                      </c:pt>
                      <c:pt idx="31">
                        <c:v>44</c:v>
                      </c:pt>
                      <c:pt idx="32">
                        <c:v>45</c:v>
                      </c:pt>
                      <c:pt idx="33">
                        <c:v>46</c:v>
                      </c:pt>
                      <c:pt idx="34">
                        <c:v>47</c:v>
                      </c:pt>
                      <c:pt idx="35">
                        <c:v>48</c:v>
                      </c:pt>
                      <c:pt idx="36">
                        <c:v>49</c:v>
                      </c:pt>
                      <c:pt idx="37">
                        <c:v>50</c:v>
                      </c:pt>
                      <c:pt idx="38">
                        <c:v>51</c:v>
                      </c:pt>
                      <c:pt idx="39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view_development_directions!$E$50:$E$89</c15:sqref>
                        </c15:formulaRef>
                      </c:ext>
                    </c:extLst>
                    <c:numCache>
                      <c:formatCode>General</c:formatCode>
                      <c:ptCount val="40"/>
                    </c:numCache>
                  </c:numRef>
                </c:val>
                <c:smooth val="0"/>
              </c15:ser>
            </c15:filteredLineSeries>
          </c:ext>
        </c:extLst>
      </c:lineChart>
      <c:catAx>
        <c:axId val="2779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904144"/>
        <c:crosses val="autoZero"/>
        <c:auto val="1"/>
        <c:lblAlgn val="ctr"/>
        <c:lblOffset val="100"/>
        <c:noMultiLvlLbl val="0"/>
      </c:catAx>
      <c:valAx>
        <c:axId val="27790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7903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Pilars</a:t>
            </a:r>
            <a:r>
              <a:rPr lang="hu-HU" baseline="0"/>
              <a:t> (trends of rel. max. and rel. min. for 10 time units)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'raw data'!$B$3</c:f>
              <c:strCache>
                <c:ptCount val="1"/>
                <c:pt idx="0">
                  <c:v>product/market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'raw data'!$C$2:$BB$2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'raw data'!$C$3:$BB$3</c:f>
              <c:numCache>
                <c:formatCode>General</c:formatCode>
                <c:ptCount val="52"/>
                <c:pt idx="0">
                  <c:v>14616.014999999999</c:v>
                </c:pt>
                <c:pt idx="1">
                  <c:v>8170.9470000000001</c:v>
                </c:pt>
                <c:pt idx="2">
                  <c:v>8138.43</c:v>
                </c:pt>
                <c:pt idx="3">
                  <c:v>10821.071</c:v>
                </c:pt>
                <c:pt idx="4">
                  <c:v>9257.3430000000008</c:v>
                </c:pt>
                <c:pt idx="5">
                  <c:v>9832.7389999999996</c:v>
                </c:pt>
                <c:pt idx="6">
                  <c:v>13082.377</c:v>
                </c:pt>
                <c:pt idx="7">
                  <c:v>11822.69</c:v>
                </c:pt>
                <c:pt idx="8">
                  <c:v>16490.447</c:v>
                </c:pt>
                <c:pt idx="9">
                  <c:v>16442.77</c:v>
                </c:pt>
                <c:pt idx="10">
                  <c:v>11022.68</c:v>
                </c:pt>
                <c:pt idx="11">
                  <c:v>12478.434999999999</c:v>
                </c:pt>
                <c:pt idx="12">
                  <c:v>18648.627</c:v>
                </c:pt>
                <c:pt idx="13">
                  <c:v>11282.45</c:v>
                </c:pt>
                <c:pt idx="14">
                  <c:v>11137.848</c:v>
                </c:pt>
                <c:pt idx="15">
                  <c:v>12420.380999999999</c:v>
                </c:pt>
                <c:pt idx="16">
                  <c:v>5687.1959999999999</c:v>
                </c:pt>
                <c:pt idx="17">
                  <c:v>13074.370999999999</c:v>
                </c:pt>
                <c:pt idx="18">
                  <c:v>21735.504000000001</c:v>
                </c:pt>
                <c:pt idx="19">
                  <c:v>6407.759</c:v>
                </c:pt>
                <c:pt idx="20">
                  <c:v>21451.300999999999</c:v>
                </c:pt>
                <c:pt idx="21">
                  <c:v>25139.460999999999</c:v>
                </c:pt>
                <c:pt idx="22">
                  <c:v>9764.58</c:v>
                </c:pt>
                <c:pt idx="23">
                  <c:v>17396.491000000002</c:v>
                </c:pt>
                <c:pt idx="24">
                  <c:v>19840.904999999999</c:v>
                </c:pt>
                <c:pt idx="25">
                  <c:v>6941.28</c:v>
                </c:pt>
                <c:pt idx="26">
                  <c:v>11709.834000000001</c:v>
                </c:pt>
                <c:pt idx="27">
                  <c:v>14684.294</c:v>
                </c:pt>
                <c:pt idx="28">
                  <c:v>8988.2389999999996</c:v>
                </c:pt>
                <c:pt idx="29">
                  <c:v>15413.614</c:v>
                </c:pt>
                <c:pt idx="30">
                  <c:v>24136.856</c:v>
                </c:pt>
                <c:pt idx="31">
                  <c:v>6651.3270000000002</c:v>
                </c:pt>
                <c:pt idx="32">
                  <c:v>20093.352999999999</c:v>
                </c:pt>
                <c:pt idx="33">
                  <c:v>18189.510999999999</c:v>
                </c:pt>
                <c:pt idx="34">
                  <c:v>13906.521000000001</c:v>
                </c:pt>
                <c:pt idx="35">
                  <c:v>16449.688999999998</c:v>
                </c:pt>
                <c:pt idx="36">
                  <c:v>18607.474999999999</c:v>
                </c:pt>
                <c:pt idx="37">
                  <c:v>13247.97</c:v>
                </c:pt>
                <c:pt idx="38">
                  <c:v>12200.531000000001</c:v>
                </c:pt>
                <c:pt idx="39">
                  <c:v>13633.511</c:v>
                </c:pt>
                <c:pt idx="40">
                  <c:v>10470.371999999999</c:v>
                </c:pt>
                <c:pt idx="41">
                  <c:v>13268.879000000001</c:v>
                </c:pt>
                <c:pt idx="42">
                  <c:v>22136.494999999999</c:v>
                </c:pt>
                <c:pt idx="43">
                  <c:v>6612.12</c:v>
                </c:pt>
                <c:pt idx="44">
                  <c:v>19117.471000000001</c:v>
                </c:pt>
                <c:pt idx="45">
                  <c:v>22950.821</c:v>
                </c:pt>
                <c:pt idx="46">
                  <c:v>12149.981</c:v>
                </c:pt>
                <c:pt idx="47">
                  <c:v>14752.965</c:v>
                </c:pt>
                <c:pt idx="48">
                  <c:v>14912.18</c:v>
                </c:pt>
                <c:pt idx="49">
                  <c:v>14325.272999999999</c:v>
                </c:pt>
                <c:pt idx="50">
                  <c:v>15512.630999999999</c:v>
                </c:pt>
                <c:pt idx="51">
                  <c:v>12842.047</c:v>
                </c:pt>
              </c:numCache>
            </c:numRef>
          </c:val>
        </c:ser>
        <c:ser>
          <c:idx val="1"/>
          <c:order val="1"/>
          <c:tx>
            <c:strRef>
              <c:f>'raw data'!$B$4</c:f>
              <c:strCache>
                <c:ptCount val="1"/>
                <c:pt idx="0">
                  <c:v>rel. max.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'raw data'!$C$2:$BB$2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'raw data'!$C$4:$BB$4</c:f>
              <c:numCache>
                <c:formatCode>General</c:formatCode>
                <c:ptCount val="52"/>
                <c:pt idx="9">
                  <c:v>17490.447</c:v>
                </c:pt>
                <c:pt idx="19">
                  <c:v>22735.504000000001</c:v>
                </c:pt>
                <c:pt idx="29">
                  <c:v>26139.460999999999</c:v>
                </c:pt>
                <c:pt idx="39">
                  <c:v>25136.856</c:v>
                </c:pt>
                <c:pt idx="49">
                  <c:v>23950.821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8273024"/>
        <c:axId val="278273584"/>
      </c:barChart>
      <c:lineChart>
        <c:grouping val="standard"/>
        <c:varyColors val="0"/>
        <c:ser>
          <c:idx val="2"/>
          <c:order val="2"/>
          <c:tx>
            <c:strRef>
              <c:f>'raw data'!$B$5</c:f>
              <c:strCache>
                <c:ptCount val="1"/>
                <c:pt idx="0">
                  <c:v>rel. min.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numRef>
              <c:f>'raw data'!$C$2:$BB$2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'raw data'!$C$5:$BB$5</c:f>
              <c:numCache>
                <c:formatCode>General</c:formatCode>
                <c:ptCount val="52"/>
                <c:pt idx="8">
                  <c:v>7138.43</c:v>
                </c:pt>
                <c:pt idx="9">
                  <c:v>7138.43</c:v>
                </c:pt>
                <c:pt idx="18">
                  <c:v>4687.1959999999999</c:v>
                </c:pt>
                <c:pt idx="19">
                  <c:v>4687.1959999999999</c:v>
                </c:pt>
                <c:pt idx="28">
                  <c:v>5941.28</c:v>
                </c:pt>
                <c:pt idx="29">
                  <c:v>5941.28</c:v>
                </c:pt>
                <c:pt idx="38">
                  <c:v>5651.3270000000002</c:v>
                </c:pt>
                <c:pt idx="39">
                  <c:v>5651.3270000000002</c:v>
                </c:pt>
                <c:pt idx="49">
                  <c:v>5612.12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8273024"/>
        <c:axId val="278273584"/>
      </c:lineChart>
      <c:catAx>
        <c:axId val="27827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273584"/>
        <c:crosses val="autoZero"/>
        <c:auto val="1"/>
        <c:lblAlgn val="ctr"/>
        <c:lblOffset val="100"/>
        <c:noMultiLvlLbl val="0"/>
      </c:catAx>
      <c:valAx>
        <c:axId val="27827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27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facts vs. </a:t>
            </a:r>
            <a:r>
              <a:rPr lang="en-US"/>
              <a:t>estimation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OAM stairs3'!$AF$2</c:f>
              <c:strCache>
                <c:ptCount val="1"/>
                <c:pt idx="0">
                  <c:v>estimation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OAM stairs3'!$AE$3:$AE$42</c:f>
              <c:numCache>
                <c:formatCode>General</c:formatCode>
                <c:ptCount val="40"/>
                <c:pt idx="0">
                  <c:v>18648</c:v>
                </c:pt>
                <c:pt idx="1">
                  <c:v>11282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24136</c:v>
                </c:pt>
                <c:pt idx="19">
                  <c:v>6651</c:v>
                </c:pt>
                <c:pt idx="20">
                  <c:v>20093</c:v>
                </c:pt>
                <c:pt idx="21">
                  <c:v>18189</c:v>
                </c:pt>
                <c:pt idx="22">
                  <c:v>13906</c:v>
                </c:pt>
                <c:pt idx="23">
                  <c:v>16449</c:v>
                </c:pt>
                <c:pt idx="24">
                  <c:v>18607</c:v>
                </c:pt>
                <c:pt idx="25">
                  <c:v>13247</c:v>
                </c:pt>
                <c:pt idx="26">
                  <c:v>12200</c:v>
                </c:pt>
                <c:pt idx="27">
                  <c:v>13633</c:v>
                </c:pt>
                <c:pt idx="28">
                  <c:v>10470</c:v>
                </c:pt>
                <c:pt idx="29">
                  <c:v>13268</c:v>
                </c:pt>
                <c:pt idx="30">
                  <c:v>22136</c:v>
                </c:pt>
                <c:pt idx="31">
                  <c:v>6612</c:v>
                </c:pt>
                <c:pt idx="32">
                  <c:v>19117</c:v>
                </c:pt>
                <c:pt idx="33">
                  <c:v>22950</c:v>
                </c:pt>
                <c:pt idx="34">
                  <c:v>12149</c:v>
                </c:pt>
                <c:pt idx="35">
                  <c:v>14752</c:v>
                </c:pt>
                <c:pt idx="36">
                  <c:v>14912</c:v>
                </c:pt>
                <c:pt idx="37">
                  <c:v>14325</c:v>
                </c:pt>
                <c:pt idx="38">
                  <c:v>15512</c:v>
                </c:pt>
                <c:pt idx="39">
                  <c:v>12842</c:v>
                </c:pt>
              </c:numCache>
            </c:numRef>
          </c:xVal>
          <c:yVal>
            <c:numRef>
              <c:f>'raw OAM stairs3'!$AF$3:$AF$42</c:f>
              <c:numCache>
                <c:formatCode>General</c:formatCode>
                <c:ptCount val="40"/>
                <c:pt idx="0">
                  <c:v>18642</c:v>
                </c:pt>
                <c:pt idx="1">
                  <c:v>11277.9</c:v>
                </c:pt>
                <c:pt idx="2">
                  <c:v>11133.9</c:v>
                </c:pt>
                <c:pt idx="3">
                  <c:v>12971.3</c:v>
                </c:pt>
                <c:pt idx="4">
                  <c:v>7150.2</c:v>
                </c:pt>
                <c:pt idx="5">
                  <c:v>13069.8</c:v>
                </c:pt>
                <c:pt idx="6">
                  <c:v>21729</c:v>
                </c:pt>
                <c:pt idx="7">
                  <c:v>7423.6</c:v>
                </c:pt>
                <c:pt idx="8">
                  <c:v>21444.6</c:v>
                </c:pt>
                <c:pt idx="9">
                  <c:v>25131.5</c:v>
                </c:pt>
                <c:pt idx="10">
                  <c:v>8865.2000000000007</c:v>
                </c:pt>
                <c:pt idx="11">
                  <c:v>17327.5</c:v>
                </c:pt>
                <c:pt idx="12">
                  <c:v>19833.599999999999</c:v>
                </c:pt>
                <c:pt idx="13">
                  <c:v>6938.8</c:v>
                </c:pt>
                <c:pt idx="14">
                  <c:v>11705.3</c:v>
                </c:pt>
                <c:pt idx="15">
                  <c:v>14679.3</c:v>
                </c:pt>
                <c:pt idx="16">
                  <c:v>7373.6</c:v>
                </c:pt>
                <c:pt idx="17">
                  <c:v>15408.1</c:v>
                </c:pt>
                <c:pt idx="18">
                  <c:v>23270</c:v>
                </c:pt>
                <c:pt idx="19">
                  <c:v>7126.7</c:v>
                </c:pt>
                <c:pt idx="20">
                  <c:v>22166.400000000001</c:v>
                </c:pt>
                <c:pt idx="21">
                  <c:v>26559.599999999999</c:v>
                </c:pt>
                <c:pt idx="22">
                  <c:v>9854.8000000000011</c:v>
                </c:pt>
                <c:pt idx="23">
                  <c:v>24858.5</c:v>
                </c:pt>
                <c:pt idx="24">
                  <c:v>14705.8</c:v>
                </c:pt>
                <c:pt idx="25">
                  <c:v>7956.5</c:v>
                </c:pt>
                <c:pt idx="26">
                  <c:v>14061.5</c:v>
                </c:pt>
                <c:pt idx="27">
                  <c:v>12974.4</c:v>
                </c:pt>
                <c:pt idx="28">
                  <c:v>11849.2</c:v>
                </c:pt>
                <c:pt idx="29">
                  <c:v>16242.3</c:v>
                </c:pt>
                <c:pt idx="30">
                  <c:v>12986.9</c:v>
                </c:pt>
                <c:pt idx="31">
                  <c:v>7526.2000000000007</c:v>
                </c:pt>
                <c:pt idx="32">
                  <c:v>23286.600000000006</c:v>
                </c:pt>
                <c:pt idx="33">
                  <c:v>26920.400000000001</c:v>
                </c:pt>
                <c:pt idx="34">
                  <c:v>16889.099999999999</c:v>
                </c:pt>
                <c:pt idx="35">
                  <c:v>26237.100000000006</c:v>
                </c:pt>
                <c:pt idx="36">
                  <c:v>17472.3</c:v>
                </c:pt>
                <c:pt idx="37">
                  <c:v>17508.900000000001</c:v>
                </c:pt>
                <c:pt idx="38">
                  <c:v>14061.5</c:v>
                </c:pt>
                <c:pt idx="39">
                  <c:v>9464.5999999999985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276944"/>
        <c:axId val="278277504"/>
      </c:scatterChart>
      <c:valAx>
        <c:axId val="27827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277504"/>
        <c:crosses val="autoZero"/>
        <c:crossBetween val="midCat"/>
      </c:valAx>
      <c:valAx>
        <c:axId val="27827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276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facts</a:t>
            </a:r>
            <a:r>
              <a:rPr lang="hu-HU" baseline="0"/>
              <a:t> vs. estimations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OAM stairs3'!$AF$45</c:f>
              <c:strCache>
                <c:ptCount val="1"/>
                <c:pt idx="0">
                  <c:v>learning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OAM stairs3'!$AE$46:$AE$85</c:f>
              <c:numCache>
                <c:formatCode>General</c:formatCode>
                <c:ptCount val="40"/>
                <c:pt idx="0">
                  <c:v>18648</c:v>
                </c:pt>
                <c:pt idx="1">
                  <c:v>11282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24136</c:v>
                </c:pt>
                <c:pt idx="19">
                  <c:v>6651</c:v>
                </c:pt>
                <c:pt idx="20">
                  <c:v>20093</c:v>
                </c:pt>
                <c:pt idx="21">
                  <c:v>18189</c:v>
                </c:pt>
                <c:pt idx="22">
                  <c:v>13906</c:v>
                </c:pt>
                <c:pt idx="23">
                  <c:v>16449</c:v>
                </c:pt>
                <c:pt idx="24">
                  <c:v>18607</c:v>
                </c:pt>
                <c:pt idx="25">
                  <c:v>13247</c:v>
                </c:pt>
                <c:pt idx="26">
                  <c:v>12200</c:v>
                </c:pt>
                <c:pt idx="27">
                  <c:v>13633</c:v>
                </c:pt>
                <c:pt idx="28">
                  <c:v>10470</c:v>
                </c:pt>
                <c:pt idx="29">
                  <c:v>13268</c:v>
                </c:pt>
                <c:pt idx="30">
                  <c:v>22136</c:v>
                </c:pt>
                <c:pt idx="31">
                  <c:v>6612</c:v>
                </c:pt>
                <c:pt idx="32">
                  <c:v>19117</c:v>
                </c:pt>
                <c:pt idx="33">
                  <c:v>22950</c:v>
                </c:pt>
                <c:pt idx="34">
                  <c:v>12149</c:v>
                </c:pt>
                <c:pt idx="35">
                  <c:v>14752</c:v>
                </c:pt>
                <c:pt idx="36">
                  <c:v>14912</c:v>
                </c:pt>
                <c:pt idx="37">
                  <c:v>14325</c:v>
                </c:pt>
                <c:pt idx="38">
                  <c:v>15512</c:v>
                </c:pt>
                <c:pt idx="39">
                  <c:v>12842</c:v>
                </c:pt>
              </c:numCache>
            </c:numRef>
          </c:xVal>
          <c:yVal>
            <c:numRef>
              <c:f>'raw OAM stairs3'!$AF$46:$AF$85</c:f>
              <c:numCache>
                <c:formatCode>General</c:formatCode>
                <c:ptCount val="40"/>
                <c:pt idx="0">
                  <c:v>18642</c:v>
                </c:pt>
                <c:pt idx="1">
                  <c:v>11277.9</c:v>
                </c:pt>
                <c:pt idx="2">
                  <c:v>11133.9</c:v>
                </c:pt>
                <c:pt idx="3">
                  <c:v>12971.3</c:v>
                </c:pt>
                <c:pt idx="4">
                  <c:v>7150.2</c:v>
                </c:pt>
                <c:pt idx="5">
                  <c:v>13069.8</c:v>
                </c:pt>
                <c:pt idx="6">
                  <c:v>21729</c:v>
                </c:pt>
                <c:pt idx="7">
                  <c:v>7423.6</c:v>
                </c:pt>
                <c:pt idx="8">
                  <c:v>21444.6</c:v>
                </c:pt>
                <c:pt idx="9">
                  <c:v>25131.5</c:v>
                </c:pt>
                <c:pt idx="10">
                  <c:v>8865.2000000000007</c:v>
                </c:pt>
                <c:pt idx="11">
                  <c:v>17327.5</c:v>
                </c:pt>
                <c:pt idx="12">
                  <c:v>19833.599999999999</c:v>
                </c:pt>
                <c:pt idx="13">
                  <c:v>6938.8</c:v>
                </c:pt>
                <c:pt idx="14">
                  <c:v>11705.3</c:v>
                </c:pt>
                <c:pt idx="15">
                  <c:v>14679.3</c:v>
                </c:pt>
                <c:pt idx="16">
                  <c:v>7373.6</c:v>
                </c:pt>
                <c:pt idx="17">
                  <c:v>15408.1</c:v>
                </c:pt>
                <c:pt idx="18">
                  <c:v>23270</c:v>
                </c:pt>
                <c:pt idx="19">
                  <c:v>7126.7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'raw OAM stairs3'!$AG$45</c:f>
              <c:strCache>
                <c:ptCount val="1"/>
                <c:pt idx="0">
                  <c:v>testing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'raw OAM stairs3'!$AE$46:$AE$85</c:f>
              <c:numCache>
                <c:formatCode>General</c:formatCode>
                <c:ptCount val="40"/>
                <c:pt idx="0">
                  <c:v>18648</c:v>
                </c:pt>
                <c:pt idx="1">
                  <c:v>11282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24136</c:v>
                </c:pt>
                <c:pt idx="19">
                  <c:v>6651</c:v>
                </c:pt>
                <c:pt idx="20">
                  <c:v>20093</c:v>
                </c:pt>
                <c:pt idx="21">
                  <c:v>18189</c:v>
                </c:pt>
                <c:pt idx="22">
                  <c:v>13906</c:v>
                </c:pt>
                <c:pt idx="23">
                  <c:v>16449</c:v>
                </c:pt>
                <c:pt idx="24">
                  <c:v>18607</c:v>
                </c:pt>
                <c:pt idx="25">
                  <c:v>13247</c:v>
                </c:pt>
                <c:pt idx="26">
                  <c:v>12200</c:v>
                </c:pt>
                <c:pt idx="27">
                  <c:v>13633</c:v>
                </c:pt>
                <c:pt idx="28">
                  <c:v>10470</c:v>
                </c:pt>
                <c:pt idx="29">
                  <c:v>13268</c:v>
                </c:pt>
                <c:pt idx="30">
                  <c:v>22136</c:v>
                </c:pt>
                <c:pt idx="31">
                  <c:v>6612</c:v>
                </c:pt>
                <c:pt idx="32">
                  <c:v>19117</c:v>
                </c:pt>
                <c:pt idx="33">
                  <c:v>22950</c:v>
                </c:pt>
                <c:pt idx="34">
                  <c:v>12149</c:v>
                </c:pt>
                <c:pt idx="35">
                  <c:v>14752</c:v>
                </c:pt>
                <c:pt idx="36">
                  <c:v>14912</c:v>
                </c:pt>
                <c:pt idx="37">
                  <c:v>14325</c:v>
                </c:pt>
                <c:pt idx="38">
                  <c:v>15512</c:v>
                </c:pt>
                <c:pt idx="39">
                  <c:v>12842</c:v>
                </c:pt>
              </c:numCache>
            </c:numRef>
          </c:xVal>
          <c:yVal>
            <c:numRef>
              <c:f>'raw OAM stairs3'!$AG$46:$AG$85</c:f>
              <c:numCache>
                <c:formatCode>General</c:formatCode>
                <c:ptCount val="40"/>
                <c:pt idx="20">
                  <c:v>22166.400000000001</c:v>
                </c:pt>
                <c:pt idx="21">
                  <c:v>26559.599999999999</c:v>
                </c:pt>
                <c:pt idx="22">
                  <c:v>9854.8000000000011</c:v>
                </c:pt>
                <c:pt idx="23">
                  <c:v>24858.5</c:v>
                </c:pt>
                <c:pt idx="24">
                  <c:v>14705.8</c:v>
                </c:pt>
                <c:pt idx="25">
                  <c:v>7956.5</c:v>
                </c:pt>
                <c:pt idx="26">
                  <c:v>14061.5</c:v>
                </c:pt>
                <c:pt idx="27">
                  <c:v>12974.4</c:v>
                </c:pt>
                <c:pt idx="28">
                  <c:v>11849.2</c:v>
                </c:pt>
                <c:pt idx="29">
                  <c:v>16242.3</c:v>
                </c:pt>
                <c:pt idx="30">
                  <c:v>12986.9</c:v>
                </c:pt>
                <c:pt idx="31">
                  <c:v>7526.2000000000007</c:v>
                </c:pt>
                <c:pt idx="32">
                  <c:v>23286.600000000006</c:v>
                </c:pt>
                <c:pt idx="33">
                  <c:v>26920.400000000001</c:v>
                </c:pt>
                <c:pt idx="34">
                  <c:v>16889.099999999999</c:v>
                </c:pt>
                <c:pt idx="35">
                  <c:v>26237.100000000006</c:v>
                </c:pt>
                <c:pt idx="36">
                  <c:v>17472.3</c:v>
                </c:pt>
                <c:pt idx="37">
                  <c:v>17508.900000000001</c:v>
                </c:pt>
                <c:pt idx="38">
                  <c:v>14061.5</c:v>
                </c:pt>
                <c:pt idx="39">
                  <c:v>9464.5999999999985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06448"/>
        <c:axId val="278607008"/>
      </c:scatterChart>
      <c:valAx>
        <c:axId val="27860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607008"/>
        <c:crosses val="autoZero"/>
        <c:crossBetween val="midCat"/>
      </c:valAx>
      <c:valAx>
        <c:axId val="278607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606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Estimations</a:t>
            </a:r>
            <a:r>
              <a:rPr lang="hu-HU" baseline="0"/>
              <a:t> vs. facts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mcm_stairs3!$O$39</c:f>
              <c:strCache>
                <c:ptCount val="1"/>
                <c:pt idx="0">
                  <c:v>Tény+0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mcm_stairs3!$N$40:$N$59</c:f>
              <c:numCache>
                <c:formatCode>General</c:formatCode>
                <c:ptCount val="20"/>
                <c:pt idx="0">
                  <c:v>18642</c:v>
                </c:pt>
                <c:pt idx="1">
                  <c:v>11277.9</c:v>
                </c:pt>
                <c:pt idx="2">
                  <c:v>11133.9</c:v>
                </c:pt>
                <c:pt idx="3">
                  <c:v>12971.3</c:v>
                </c:pt>
                <c:pt idx="4">
                  <c:v>7150.2</c:v>
                </c:pt>
                <c:pt idx="5">
                  <c:v>13069.8</c:v>
                </c:pt>
                <c:pt idx="6">
                  <c:v>21729</c:v>
                </c:pt>
                <c:pt idx="7">
                  <c:v>7423.6</c:v>
                </c:pt>
                <c:pt idx="8">
                  <c:v>21444.6</c:v>
                </c:pt>
                <c:pt idx="9">
                  <c:v>25131.5</c:v>
                </c:pt>
                <c:pt idx="10">
                  <c:v>8865.2000000000007</c:v>
                </c:pt>
                <c:pt idx="11">
                  <c:v>17327.5</c:v>
                </c:pt>
                <c:pt idx="12">
                  <c:v>19833.599999999999</c:v>
                </c:pt>
                <c:pt idx="13">
                  <c:v>6938.8</c:v>
                </c:pt>
                <c:pt idx="14">
                  <c:v>11705.3</c:v>
                </c:pt>
                <c:pt idx="15">
                  <c:v>14679.3</c:v>
                </c:pt>
                <c:pt idx="16">
                  <c:v>7373.6</c:v>
                </c:pt>
                <c:pt idx="17">
                  <c:v>15408.1</c:v>
                </c:pt>
                <c:pt idx="18">
                  <c:v>23270</c:v>
                </c:pt>
                <c:pt idx="19">
                  <c:v>7126.7</c:v>
                </c:pt>
              </c:numCache>
            </c:numRef>
          </c:xVal>
          <c:yVal>
            <c:numRef>
              <c:f>mcm_stairs3!$O$40:$O$59</c:f>
              <c:numCache>
                <c:formatCode>General</c:formatCode>
                <c:ptCount val="20"/>
                <c:pt idx="0">
                  <c:v>18648</c:v>
                </c:pt>
                <c:pt idx="1">
                  <c:v>11282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24136</c:v>
                </c:pt>
                <c:pt idx="19">
                  <c:v>6651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10368"/>
        <c:axId val="278610928"/>
      </c:scatterChart>
      <c:valAx>
        <c:axId val="2786103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610928"/>
        <c:crosses val="autoZero"/>
        <c:crossBetween val="midCat"/>
      </c:valAx>
      <c:valAx>
        <c:axId val="278610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6103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facts vs. </a:t>
            </a:r>
            <a:r>
              <a:rPr lang="en-US"/>
              <a:t>estimation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OAM stairs5'!$AF$2</c:f>
              <c:strCache>
                <c:ptCount val="1"/>
                <c:pt idx="0">
                  <c:v>estimation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OAM stairs5'!$AE$3:$AE$42</c:f>
              <c:numCache>
                <c:formatCode>General</c:formatCode>
                <c:ptCount val="40"/>
                <c:pt idx="0">
                  <c:v>18648</c:v>
                </c:pt>
                <c:pt idx="1">
                  <c:v>11282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24136</c:v>
                </c:pt>
                <c:pt idx="19">
                  <c:v>6651</c:v>
                </c:pt>
                <c:pt idx="20">
                  <c:v>20093</c:v>
                </c:pt>
                <c:pt idx="21">
                  <c:v>18189</c:v>
                </c:pt>
                <c:pt idx="22">
                  <c:v>13906</c:v>
                </c:pt>
                <c:pt idx="23">
                  <c:v>16449</c:v>
                </c:pt>
                <c:pt idx="24">
                  <c:v>18607</c:v>
                </c:pt>
                <c:pt idx="25">
                  <c:v>13247</c:v>
                </c:pt>
                <c:pt idx="26">
                  <c:v>12200</c:v>
                </c:pt>
                <c:pt idx="27">
                  <c:v>13633</c:v>
                </c:pt>
                <c:pt idx="28">
                  <c:v>10470</c:v>
                </c:pt>
                <c:pt idx="29">
                  <c:v>13268</c:v>
                </c:pt>
                <c:pt idx="30">
                  <c:v>22136</c:v>
                </c:pt>
                <c:pt idx="31">
                  <c:v>6612</c:v>
                </c:pt>
                <c:pt idx="32">
                  <c:v>19117</c:v>
                </c:pt>
                <c:pt idx="33">
                  <c:v>22950</c:v>
                </c:pt>
                <c:pt idx="34">
                  <c:v>12149</c:v>
                </c:pt>
                <c:pt idx="35">
                  <c:v>14752</c:v>
                </c:pt>
                <c:pt idx="36">
                  <c:v>14912</c:v>
                </c:pt>
                <c:pt idx="37">
                  <c:v>14325</c:v>
                </c:pt>
                <c:pt idx="38">
                  <c:v>15512</c:v>
                </c:pt>
                <c:pt idx="39">
                  <c:v>12842</c:v>
                </c:pt>
              </c:numCache>
            </c:numRef>
          </c:xVal>
          <c:yVal>
            <c:numRef>
              <c:f>'raw OAM stairs5'!$AF$3:$AF$42</c:f>
              <c:numCache>
                <c:formatCode>General</c:formatCode>
                <c:ptCount val="40"/>
                <c:pt idx="0">
                  <c:v>18648</c:v>
                </c:pt>
                <c:pt idx="1">
                  <c:v>11283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24137</c:v>
                </c:pt>
                <c:pt idx="19">
                  <c:v>6651</c:v>
                </c:pt>
                <c:pt idx="20">
                  <c:v>19183</c:v>
                </c:pt>
                <c:pt idx="21">
                  <c:v>33233</c:v>
                </c:pt>
                <c:pt idx="22">
                  <c:v>6329</c:v>
                </c:pt>
                <c:pt idx="23">
                  <c:v>28279</c:v>
                </c:pt>
                <c:pt idx="24">
                  <c:v>24137</c:v>
                </c:pt>
                <c:pt idx="25">
                  <c:v>0</c:v>
                </c:pt>
                <c:pt idx="26">
                  <c:v>0</c:v>
                </c:pt>
                <c:pt idx="27">
                  <c:v>33233</c:v>
                </c:pt>
                <c:pt idx="28">
                  <c:v>9096</c:v>
                </c:pt>
                <c:pt idx="29">
                  <c:v>30320</c:v>
                </c:pt>
                <c:pt idx="30">
                  <c:v>31603</c:v>
                </c:pt>
                <c:pt idx="31">
                  <c:v>15747</c:v>
                </c:pt>
                <c:pt idx="32">
                  <c:v>19183</c:v>
                </c:pt>
                <c:pt idx="33">
                  <c:v>28279</c:v>
                </c:pt>
                <c:pt idx="34">
                  <c:v>10605</c:v>
                </c:pt>
                <c:pt idx="35">
                  <c:v>28279</c:v>
                </c:pt>
                <c:pt idx="36">
                  <c:v>20813</c:v>
                </c:pt>
                <c:pt idx="37">
                  <c:v>6317</c:v>
                </c:pt>
                <c:pt idx="38">
                  <c:v>4276</c:v>
                </c:pt>
                <c:pt idx="39">
                  <c:v>6228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68384"/>
        <c:axId val="278668944"/>
      </c:scatterChart>
      <c:valAx>
        <c:axId val="278668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668944"/>
        <c:crosses val="autoZero"/>
        <c:crossBetween val="midCat"/>
      </c:valAx>
      <c:valAx>
        <c:axId val="278668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668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facts</a:t>
            </a:r>
            <a:r>
              <a:rPr lang="hu-HU" baseline="0"/>
              <a:t> vs. estimations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'raw OAM stairs5'!$AF$45</c:f>
              <c:strCache>
                <c:ptCount val="1"/>
                <c:pt idx="0">
                  <c:v>learning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'raw OAM stairs5'!$AE$46:$AE$85</c:f>
              <c:numCache>
                <c:formatCode>General</c:formatCode>
                <c:ptCount val="40"/>
                <c:pt idx="0">
                  <c:v>18648</c:v>
                </c:pt>
                <c:pt idx="1">
                  <c:v>11282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24136</c:v>
                </c:pt>
                <c:pt idx="19">
                  <c:v>6651</c:v>
                </c:pt>
                <c:pt idx="20">
                  <c:v>20093</c:v>
                </c:pt>
                <c:pt idx="21">
                  <c:v>18189</c:v>
                </c:pt>
                <c:pt idx="22">
                  <c:v>13906</c:v>
                </c:pt>
                <c:pt idx="23">
                  <c:v>16449</c:v>
                </c:pt>
                <c:pt idx="24">
                  <c:v>18607</c:v>
                </c:pt>
                <c:pt idx="25">
                  <c:v>13247</c:v>
                </c:pt>
                <c:pt idx="26">
                  <c:v>12200</c:v>
                </c:pt>
                <c:pt idx="27">
                  <c:v>13633</c:v>
                </c:pt>
                <c:pt idx="28">
                  <c:v>10470</c:v>
                </c:pt>
                <c:pt idx="29">
                  <c:v>13268</c:v>
                </c:pt>
                <c:pt idx="30">
                  <c:v>22136</c:v>
                </c:pt>
                <c:pt idx="31">
                  <c:v>6612</c:v>
                </c:pt>
                <c:pt idx="32">
                  <c:v>19117</c:v>
                </c:pt>
                <c:pt idx="33">
                  <c:v>22950</c:v>
                </c:pt>
                <c:pt idx="34">
                  <c:v>12149</c:v>
                </c:pt>
                <c:pt idx="35">
                  <c:v>14752</c:v>
                </c:pt>
                <c:pt idx="36">
                  <c:v>14912</c:v>
                </c:pt>
                <c:pt idx="37">
                  <c:v>14325</c:v>
                </c:pt>
                <c:pt idx="38">
                  <c:v>15512</c:v>
                </c:pt>
                <c:pt idx="39">
                  <c:v>12842</c:v>
                </c:pt>
              </c:numCache>
            </c:numRef>
          </c:xVal>
          <c:yVal>
            <c:numRef>
              <c:f>'raw OAM stairs5'!$AF$46:$AF$85</c:f>
              <c:numCache>
                <c:formatCode>General</c:formatCode>
                <c:ptCount val="40"/>
                <c:pt idx="0">
                  <c:v>18648</c:v>
                </c:pt>
                <c:pt idx="1">
                  <c:v>11283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24137</c:v>
                </c:pt>
                <c:pt idx="19">
                  <c:v>6651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'raw OAM stairs5'!$AG$45</c:f>
              <c:strCache>
                <c:ptCount val="1"/>
                <c:pt idx="0">
                  <c:v>testing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'raw OAM stairs5'!$AE$46:$AE$85</c:f>
              <c:numCache>
                <c:formatCode>General</c:formatCode>
                <c:ptCount val="40"/>
                <c:pt idx="0">
                  <c:v>18648</c:v>
                </c:pt>
                <c:pt idx="1">
                  <c:v>11282</c:v>
                </c:pt>
                <c:pt idx="2">
                  <c:v>11137</c:v>
                </c:pt>
                <c:pt idx="3">
                  <c:v>12420</c:v>
                </c:pt>
                <c:pt idx="4">
                  <c:v>5687</c:v>
                </c:pt>
                <c:pt idx="5">
                  <c:v>13074</c:v>
                </c:pt>
                <c:pt idx="6">
                  <c:v>21735</c:v>
                </c:pt>
                <c:pt idx="7">
                  <c:v>6407</c:v>
                </c:pt>
                <c:pt idx="8">
                  <c:v>21451</c:v>
                </c:pt>
                <c:pt idx="9">
                  <c:v>25139</c:v>
                </c:pt>
                <c:pt idx="10">
                  <c:v>9764</c:v>
                </c:pt>
                <c:pt idx="11">
                  <c:v>17396</c:v>
                </c:pt>
                <c:pt idx="12">
                  <c:v>19840</c:v>
                </c:pt>
                <c:pt idx="13">
                  <c:v>6941</c:v>
                </c:pt>
                <c:pt idx="14">
                  <c:v>11709</c:v>
                </c:pt>
                <c:pt idx="15">
                  <c:v>14684</c:v>
                </c:pt>
                <c:pt idx="16">
                  <c:v>8988</c:v>
                </c:pt>
                <c:pt idx="17">
                  <c:v>15413</c:v>
                </c:pt>
                <c:pt idx="18">
                  <c:v>24136</c:v>
                </c:pt>
                <c:pt idx="19">
                  <c:v>6651</c:v>
                </c:pt>
                <c:pt idx="20">
                  <c:v>20093</c:v>
                </c:pt>
                <c:pt idx="21">
                  <c:v>18189</c:v>
                </c:pt>
                <c:pt idx="22">
                  <c:v>13906</c:v>
                </c:pt>
                <c:pt idx="23">
                  <c:v>16449</c:v>
                </c:pt>
                <c:pt idx="24">
                  <c:v>18607</c:v>
                </c:pt>
                <c:pt idx="25">
                  <c:v>13247</c:v>
                </c:pt>
                <c:pt idx="26">
                  <c:v>12200</c:v>
                </c:pt>
                <c:pt idx="27">
                  <c:v>13633</c:v>
                </c:pt>
                <c:pt idx="28">
                  <c:v>10470</c:v>
                </c:pt>
                <c:pt idx="29">
                  <c:v>13268</c:v>
                </c:pt>
                <c:pt idx="30">
                  <c:v>22136</c:v>
                </c:pt>
                <c:pt idx="31">
                  <c:v>6612</c:v>
                </c:pt>
                <c:pt idx="32">
                  <c:v>19117</c:v>
                </c:pt>
                <c:pt idx="33">
                  <c:v>22950</c:v>
                </c:pt>
                <c:pt idx="34">
                  <c:v>12149</c:v>
                </c:pt>
                <c:pt idx="35">
                  <c:v>14752</c:v>
                </c:pt>
                <c:pt idx="36">
                  <c:v>14912</c:v>
                </c:pt>
                <c:pt idx="37">
                  <c:v>14325</c:v>
                </c:pt>
                <c:pt idx="38">
                  <c:v>15512</c:v>
                </c:pt>
                <c:pt idx="39">
                  <c:v>12842</c:v>
                </c:pt>
              </c:numCache>
            </c:numRef>
          </c:xVal>
          <c:yVal>
            <c:numRef>
              <c:f>'raw OAM stairs5'!$AG$46:$AG$85</c:f>
              <c:numCache>
                <c:formatCode>General</c:formatCode>
                <c:ptCount val="40"/>
                <c:pt idx="20">
                  <c:v>19183</c:v>
                </c:pt>
                <c:pt idx="21">
                  <c:v>33233</c:v>
                </c:pt>
                <c:pt idx="22">
                  <c:v>6329</c:v>
                </c:pt>
                <c:pt idx="23">
                  <c:v>28279</c:v>
                </c:pt>
                <c:pt idx="24">
                  <c:v>24137</c:v>
                </c:pt>
                <c:pt idx="25">
                  <c:v>0</c:v>
                </c:pt>
                <c:pt idx="26">
                  <c:v>0</c:v>
                </c:pt>
                <c:pt idx="27">
                  <c:v>33233</c:v>
                </c:pt>
                <c:pt idx="28">
                  <c:v>9096</c:v>
                </c:pt>
                <c:pt idx="29">
                  <c:v>30320</c:v>
                </c:pt>
                <c:pt idx="30">
                  <c:v>31603</c:v>
                </c:pt>
                <c:pt idx="31">
                  <c:v>15747</c:v>
                </c:pt>
                <c:pt idx="32">
                  <c:v>19183</c:v>
                </c:pt>
                <c:pt idx="33">
                  <c:v>28279</c:v>
                </c:pt>
                <c:pt idx="34">
                  <c:v>10605</c:v>
                </c:pt>
                <c:pt idx="35">
                  <c:v>28279</c:v>
                </c:pt>
                <c:pt idx="36">
                  <c:v>20813</c:v>
                </c:pt>
                <c:pt idx="37">
                  <c:v>6317</c:v>
                </c:pt>
                <c:pt idx="38">
                  <c:v>4276</c:v>
                </c:pt>
                <c:pt idx="39">
                  <c:v>6228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671744"/>
        <c:axId val="278672304"/>
      </c:scatterChart>
      <c:valAx>
        <c:axId val="2786717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672304"/>
        <c:crosses val="autoZero"/>
        <c:crossBetween val="midCat"/>
      </c:valAx>
      <c:valAx>
        <c:axId val="278672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86717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0</xdr:rowOff>
    </xdr:to>
    <xdr:pic>
      <xdr:nvPicPr>
        <xdr:cNvPr id="4" name="Kép 3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0</xdr:rowOff>
    </xdr:from>
    <xdr:to>
      <xdr:col>3</xdr:col>
      <xdr:colOff>76200</xdr:colOff>
      <xdr:row>25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910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1905000</xdr:colOff>
      <xdr:row>28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1905000</xdr:colOff>
      <xdr:row>85</xdr:row>
      <xdr:rowOff>0</xdr:rowOff>
    </xdr:to>
    <xdr:pic>
      <xdr:nvPicPr>
        <xdr:cNvPr id="3" name="Kép 2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4490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266699</xdr:colOff>
      <xdr:row>1</xdr:row>
      <xdr:rowOff>100012</xdr:rowOff>
    </xdr:from>
    <xdr:to>
      <xdr:col>50</xdr:col>
      <xdr:colOff>9524</xdr:colOff>
      <xdr:row>15</xdr:row>
      <xdr:rowOff>176212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746125</xdr:colOff>
      <xdr:row>48</xdr:row>
      <xdr:rowOff>96836</xdr:rowOff>
    </xdr:from>
    <xdr:to>
      <xdr:col>39</xdr:col>
      <xdr:colOff>254000</xdr:colOff>
      <xdr:row>72</xdr:row>
      <xdr:rowOff>158749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6</xdr:row>
      <xdr:rowOff>42862</xdr:rowOff>
    </xdr:from>
    <xdr:to>
      <xdr:col>15</xdr:col>
      <xdr:colOff>142875</xdr:colOff>
      <xdr:row>20</xdr:row>
      <xdr:rowOff>119062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105834</xdr:colOff>
      <xdr:row>2</xdr:row>
      <xdr:rowOff>51858</xdr:rowOff>
    </xdr:from>
    <xdr:to>
      <xdr:col>40</xdr:col>
      <xdr:colOff>381000</xdr:colOff>
      <xdr:row>16</xdr:row>
      <xdr:rowOff>128058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42333</xdr:colOff>
      <xdr:row>2</xdr:row>
      <xdr:rowOff>41274</xdr:rowOff>
    </xdr:from>
    <xdr:to>
      <xdr:col>48</xdr:col>
      <xdr:colOff>317500</xdr:colOff>
      <xdr:row>16</xdr:row>
      <xdr:rowOff>117474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38100</xdr:colOff>
      <xdr:row>42</xdr:row>
      <xdr:rowOff>4762</xdr:rowOff>
    </xdr:from>
    <xdr:to>
      <xdr:col>11</xdr:col>
      <xdr:colOff>342900</xdr:colOff>
      <xdr:row>55</xdr:row>
      <xdr:rowOff>147637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105834</xdr:colOff>
      <xdr:row>2</xdr:row>
      <xdr:rowOff>51858</xdr:rowOff>
    </xdr:from>
    <xdr:to>
      <xdr:col>40</xdr:col>
      <xdr:colOff>381000</xdr:colOff>
      <xdr:row>16</xdr:row>
      <xdr:rowOff>128058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</xdr:col>
      <xdr:colOff>42333</xdr:colOff>
      <xdr:row>2</xdr:row>
      <xdr:rowOff>41274</xdr:rowOff>
    </xdr:from>
    <xdr:to>
      <xdr:col>48</xdr:col>
      <xdr:colOff>317500</xdr:colOff>
      <xdr:row>16</xdr:row>
      <xdr:rowOff>117474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0</xdr:rowOff>
    </xdr:to>
    <xdr:pic>
      <xdr:nvPicPr>
        <xdr:cNvPr id="2" name="Kép 1" descr="CO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miau.gau.hu/myx-free/coco/test/82148082016072415040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miau.gau.hu/myx-free/coco/test/755470420160724144247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miau.gau.hu/myx-free/coco/test/755470420160724144247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miau.gau.hu/myx-free/coco/test/882655320160724143754.html" TargetMode="External"/><Relationship Id="rId1" Type="http://schemas.openxmlformats.org/officeDocument/2006/relationships/hyperlink" Target="http://miau.gau.hu/myx-free/coco/test/347804220160724143644.html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zoomScale="90" zoomScaleNormal="90" workbookViewId="0">
      <selection activeCell="A19" sqref="A19:B22"/>
    </sheetView>
  </sheetViews>
  <sheetFormatPr defaultRowHeight="15" x14ac:dyDescent="0.25"/>
  <cols>
    <col min="1" max="1" width="28.7109375" bestFit="1" customWidth="1"/>
    <col min="2" max="2" width="123.85546875" customWidth="1"/>
  </cols>
  <sheetData>
    <row r="1" spans="1:2" x14ac:dyDescent="0.25">
      <c r="A1" s="5" t="s">
        <v>273</v>
      </c>
      <c r="B1" s="5" t="s">
        <v>274</v>
      </c>
    </row>
    <row r="2" spans="1:2" x14ac:dyDescent="0.25">
      <c r="A2" t="s">
        <v>275</v>
      </c>
      <c r="B2" t="s">
        <v>276</v>
      </c>
    </row>
    <row r="3" spans="1:2" x14ac:dyDescent="0.25">
      <c r="A3" t="s">
        <v>277</v>
      </c>
      <c r="B3" t="s">
        <v>280</v>
      </c>
    </row>
    <row r="4" spans="1:2" x14ac:dyDescent="0.25">
      <c r="A4" t="s">
        <v>279</v>
      </c>
      <c r="B4" t="s">
        <v>278</v>
      </c>
    </row>
    <row r="5" spans="1:2" x14ac:dyDescent="0.25">
      <c r="A5" t="s">
        <v>281</v>
      </c>
      <c r="B5" t="s">
        <v>282</v>
      </c>
    </row>
    <row r="6" spans="1:2" x14ac:dyDescent="0.25">
      <c r="A6" t="s">
        <v>279</v>
      </c>
      <c r="B6" t="s">
        <v>283</v>
      </c>
    </row>
    <row r="7" spans="1:2" x14ac:dyDescent="0.25">
      <c r="A7" t="s">
        <v>296</v>
      </c>
      <c r="B7" t="s">
        <v>297</v>
      </c>
    </row>
    <row r="8" spans="1:2" x14ac:dyDescent="0.25">
      <c r="A8" t="s">
        <v>306</v>
      </c>
      <c r="B8" t="s">
        <v>307</v>
      </c>
    </row>
    <row r="9" spans="1:2" x14ac:dyDescent="0.25">
      <c r="A9" t="s">
        <v>298</v>
      </c>
      <c r="B9" t="s">
        <v>299</v>
      </c>
    </row>
    <row r="10" spans="1:2" x14ac:dyDescent="0.25">
      <c r="A10" t="s">
        <v>330</v>
      </c>
      <c r="B10" t="s">
        <v>331</v>
      </c>
    </row>
    <row r="11" spans="1:2" x14ac:dyDescent="0.25">
      <c r="A11" t="s">
        <v>449</v>
      </c>
      <c r="B11" t="s">
        <v>454</v>
      </c>
    </row>
    <row r="12" spans="1:2" x14ac:dyDescent="0.25">
      <c r="A12" t="s">
        <v>450</v>
      </c>
      <c r="B12" t="s">
        <v>455</v>
      </c>
    </row>
    <row r="13" spans="1:2" x14ac:dyDescent="0.25">
      <c r="A13" t="s">
        <v>451</v>
      </c>
      <c r="B13" t="s">
        <v>456</v>
      </c>
    </row>
    <row r="16" spans="1:2" x14ac:dyDescent="0.25">
      <c r="A16" t="s">
        <v>457</v>
      </c>
      <c r="B16" t="s">
        <v>458</v>
      </c>
    </row>
    <row r="17" spans="1:2" x14ac:dyDescent="0.25">
      <c r="A17" t="s">
        <v>459</v>
      </c>
      <c r="B17" t="s">
        <v>462</v>
      </c>
    </row>
    <row r="19" spans="1:2" x14ac:dyDescent="0.25">
      <c r="A19" s="34" t="s">
        <v>463</v>
      </c>
      <c r="B19" s="35" t="s">
        <v>469</v>
      </c>
    </row>
    <row r="20" spans="1:2" x14ac:dyDescent="0.25">
      <c r="A20" s="34" t="s">
        <v>464</v>
      </c>
      <c r="B20" s="35" t="s">
        <v>465</v>
      </c>
    </row>
    <row r="21" spans="1:2" x14ac:dyDescent="0.25">
      <c r="A21" s="34" t="s">
        <v>466</v>
      </c>
      <c r="B21" s="35" t="s">
        <v>467</v>
      </c>
    </row>
    <row r="22" spans="1:2" x14ac:dyDescent="0.25">
      <c r="A22" s="34" t="s">
        <v>468</v>
      </c>
      <c r="B22" s="36">
        <v>2016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76"/>
  <sheetViews>
    <sheetView workbookViewId="0"/>
  </sheetViews>
  <sheetFormatPr defaultRowHeight="15" x14ac:dyDescent="0.25"/>
  <cols>
    <col min="2" max="2" width="15.140625" bestFit="1" customWidth="1"/>
  </cols>
  <sheetData>
    <row r="1" spans="2:54" x14ac:dyDescent="0.25">
      <c r="B1" t="s">
        <v>8</v>
      </c>
      <c r="C1" s="33" t="s">
        <v>5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 t="s">
        <v>6</v>
      </c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 t="s">
        <v>7</v>
      </c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</row>
    <row r="2" spans="2:54" x14ac:dyDescent="0.25">
      <c r="B2" t="s">
        <v>1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2">
        <v>13</v>
      </c>
      <c r="P2" s="2">
        <v>14</v>
      </c>
      <c r="Q2" s="2">
        <v>15</v>
      </c>
      <c r="R2" s="2">
        <v>16</v>
      </c>
      <c r="S2" s="2">
        <v>17</v>
      </c>
      <c r="T2" s="2">
        <v>18</v>
      </c>
      <c r="U2" s="2">
        <v>19</v>
      </c>
      <c r="V2" s="2">
        <v>20</v>
      </c>
      <c r="W2" s="2">
        <v>21</v>
      </c>
      <c r="X2" s="2">
        <v>22</v>
      </c>
      <c r="Y2" s="2">
        <v>23</v>
      </c>
      <c r="Z2" s="2">
        <v>24</v>
      </c>
      <c r="AA2" s="2">
        <v>25</v>
      </c>
      <c r="AB2" s="2">
        <v>26</v>
      </c>
      <c r="AC2" s="2">
        <v>27</v>
      </c>
      <c r="AD2" s="2">
        <v>28</v>
      </c>
      <c r="AE2" s="2">
        <v>29</v>
      </c>
      <c r="AF2" s="2">
        <v>30</v>
      </c>
      <c r="AG2" s="2">
        <v>31</v>
      </c>
      <c r="AH2" s="2">
        <v>32</v>
      </c>
      <c r="AI2" s="5">
        <v>33</v>
      </c>
      <c r="AJ2" s="5">
        <v>34</v>
      </c>
      <c r="AK2" s="5">
        <v>35</v>
      </c>
      <c r="AL2" s="5">
        <v>36</v>
      </c>
      <c r="AM2" s="5">
        <v>37</v>
      </c>
      <c r="AN2" s="5">
        <v>38</v>
      </c>
      <c r="AO2" s="5">
        <v>39</v>
      </c>
      <c r="AP2" s="5">
        <v>40</v>
      </c>
      <c r="AQ2" s="5">
        <v>41</v>
      </c>
      <c r="AR2" s="5">
        <v>42</v>
      </c>
      <c r="AS2" s="5">
        <v>43</v>
      </c>
      <c r="AT2" s="5">
        <v>44</v>
      </c>
      <c r="AU2" s="5">
        <v>45</v>
      </c>
      <c r="AV2" s="5">
        <v>46</v>
      </c>
      <c r="AW2" s="5">
        <v>47</v>
      </c>
      <c r="AX2" s="5">
        <v>48</v>
      </c>
      <c r="AY2" s="5">
        <v>49</v>
      </c>
      <c r="AZ2" s="5">
        <v>50</v>
      </c>
      <c r="BA2" s="5">
        <v>51</v>
      </c>
      <c r="BB2" s="5">
        <v>52</v>
      </c>
    </row>
    <row r="3" spans="2:54" x14ac:dyDescent="0.25">
      <c r="B3" t="s">
        <v>0</v>
      </c>
      <c r="C3">
        <v>14616.014999999999</v>
      </c>
      <c r="D3">
        <v>8170.9470000000001</v>
      </c>
      <c r="E3">
        <v>8138.43</v>
      </c>
      <c r="F3">
        <v>10821.071</v>
      </c>
      <c r="G3">
        <v>9257.3430000000008</v>
      </c>
      <c r="H3">
        <v>9832.7389999999996</v>
      </c>
      <c r="I3">
        <v>13082.377</v>
      </c>
      <c r="J3">
        <v>11822.69</v>
      </c>
      <c r="K3">
        <v>16490.447</v>
      </c>
      <c r="L3">
        <v>16442.77</v>
      </c>
      <c r="M3">
        <v>11022.68</v>
      </c>
      <c r="N3">
        <v>12478.434999999999</v>
      </c>
      <c r="O3">
        <v>18648.627</v>
      </c>
      <c r="P3">
        <v>11282.45</v>
      </c>
      <c r="Q3">
        <v>11137.848</v>
      </c>
      <c r="R3">
        <v>12420.380999999999</v>
      </c>
      <c r="S3">
        <v>5687.1959999999999</v>
      </c>
      <c r="T3">
        <v>13074.370999999999</v>
      </c>
      <c r="U3">
        <v>21735.504000000001</v>
      </c>
      <c r="V3">
        <v>6407.759</v>
      </c>
      <c r="W3">
        <v>21451.300999999999</v>
      </c>
      <c r="X3">
        <v>25139.460999999999</v>
      </c>
      <c r="Y3">
        <v>9764.58</v>
      </c>
      <c r="Z3">
        <v>17396.491000000002</v>
      </c>
      <c r="AA3">
        <v>19840.904999999999</v>
      </c>
      <c r="AB3">
        <v>6941.28</v>
      </c>
      <c r="AC3">
        <v>11709.834000000001</v>
      </c>
      <c r="AD3">
        <v>14684.294</v>
      </c>
      <c r="AE3">
        <v>8988.2389999999996</v>
      </c>
      <c r="AF3">
        <v>15413.614</v>
      </c>
      <c r="AG3">
        <v>24136.856</v>
      </c>
      <c r="AH3">
        <v>6651.3270000000002</v>
      </c>
      <c r="AI3">
        <v>20093.352999999999</v>
      </c>
      <c r="AJ3">
        <v>18189.510999999999</v>
      </c>
      <c r="AK3">
        <v>13906.521000000001</v>
      </c>
      <c r="AL3">
        <v>16449.688999999998</v>
      </c>
      <c r="AM3">
        <v>18607.474999999999</v>
      </c>
      <c r="AN3">
        <v>13247.97</v>
      </c>
      <c r="AO3">
        <v>12200.531000000001</v>
      </c>
      <c r="AP3">
        <v>13633.511</v>
      </c>
      <c r="AQ3">
        <v>10470.371999999999</v>
      </c>
      <c r="AR3">
        <v>13268.879000000001</v>
      </c>
      <c r="AS3">
        <v>22136.494999999999</v>
      </c>
      <c r="AT3">
        <v>6612.12</v>
      </c>
      <c r="AU3">
        <v>19117.471000000001</v>
      </c>
      <c r="AV3">
        <v>22950.821</v>
      </c>
      <c r="AW3">
        <v>12149.981</v>
      </c>
      <c r="AX3">
        <v>14752.965</v>
      </c>
      <c r="AY3">
        <v>14912.18</v>
      </c>
      <c r="AZ3">
        <v>14325.272999999999</v>
      </c>
      <c r="BA3">
        <v>15512.630999999999</v>
      </c>
      <c r="BB3">
        <v>12842.047</v>
      </c>
    </row>
    <row r="4" spans="2:54" x14ac:dyDescent="0.25">
      <c r="B4" t="s">
        <v>2</v>
      </c>
      <c r="L4">
        <f>MAX(C3:L3)+1000</f>
        <v>17490.447</v>
      </c>
      <c r="V4">
        <f>MAX(M3:V3)+1000</f>
        <v>22735.504000000001</v>
      </c>
      <c r="AF4">
        <f>MAX(W3:AF3)+1000</f>
        <v>26139.460999999999</v>
      </c>
      <c r="AP4">
        <f>MAX(AG3:AP3)+1000</f>
        <v>25136.856</v>
      </c>
      <c r="AZ4">
        <f>MAX(AQ3:AZ3)+1000</f>
        <v>23950.821</v>
      </c>
    </row>
    <row r="5" spans="2:54" x14ac:dyDescent="0.25">
      <c r="B5" t="s">
        <v>3</v>
      </c>
      <c r="K5">
        <f>L5</f>
        <v>7138.43</v>
      </c>
      <c r="L5">
        <f>MIN(C3:L3)-1000</f>
        <v>7138.43</v>
      </c>
      <c r="U5">
        <f>V5</f>
        <v>4687.1959999999999</v>
      </c>
      <c r="V5">
        <f>MIN(M3:V3)-1000</f>
        <v>4687.1959999999999</v>
      </c>
      <c r="AE5">
        <f>AF5</f>
        <v>5941.28</v>
      </c>
      <c r="AF5">
        <f>MIN(W3:AF3)-1000</f>
        <v>5941.28</v>
      </c>
      <c r="AO5">
        <f>AP5</f>
        <v>5651.3270000000002</v>
      </c>
      <c r="AP5">
        <f>MIN(AG3:AP3)-1000</f>
        <v>5651.3270000000002</v>
      </c>
      <c r="AZ5">
        <f>MIN(AQ3:AZ3)-1000</f>
        <v>5612.12</v>
      </c>
    </row>
    <row r="22" spans="1:3" x14ac:dyDescent="0.25">
      <c r="C22" t="s">
        <v>4</v>
      </c>
    </row>
    <row r="24" spans="1:3" x14ac:dyDescent="0.25">
      <c r="A24" t="s">
        <v>8</v>
      </c>
      <c r="B24" t="s">
        <v>1</v>
      </c>
      <c r="C24" t="str">
        <f>B3</f>
        <v>product/market</v>
      </c>
    </row>
    <row r="25" spans="1:3" x14ac:dyDescent="0.25">
      <c r="A25" t="s">
        <v>5</v>
      </c>
      <c r="B25">
        <v>1</v>
      </c>
      <c r="C25">
        <v>14616.014999999999</v>
      </c>
    </row>
    <row r="26" spans="1:3" x14ac:dyDescent="0.25">
      <c r="B26">
        <v>2</v>
      </c>
      <c r="C26">
        <v>8170.9470000000001</v>
      </c>
    </row>
    <row r="27" spans="1:3" x14ac:dyDescent="0.25">
      <c r="B27">
        <v>3</v>
      </c>
      <c r="C27">
        <v>8138.43</v>
      </c>
    </row>
    <row r="28" spans="1:3" x14ac:dyDescent="0.25">
      <c r="B28">
        <v>4</v>
      </c>
      <c r="C28">
        <v>10821.071</v>
      </c>
    </row>
    <row r="29" spans="1:3" x14ac:dyDescent="0.25">
      <c r="B29">
        <v>5</v>
      </c>
      <c r="C29">
        <v>9257.3430000000008</v>
      </c>
    </row>
    <row r="30" spans="1:3" x14ac:dyDescent="0.25">
      <c r="B30">
        <v>6</v>
      </c>
      <c r="C30">
        <v>9832.7389999999996</v>
      </c>
    </row>
    <row r="31" spans="1:3" x14ac:dyDescent="0.25">
      <c r="B31">
        <v>7</v>
      </c>
      <c r="C31">
        <v>13082.377</v>
      </c>
    </row>
    <row r="32" spans="1:3" x14ac:dyDescent="0.25">
      <c r="B32">
        <v>8</v>
      </c>
      <c r="C32">
        <v>11822.69</v>
      </c>
    </row>
    <row r="33" spans="1:3" x14ac:dyDescent="0.25">
      <c r="B33">
        <v>9</v>
      </c>
      <c r="C33">
        <v>16490.447</v>
      </c>
    </row>
    <row r="34" spans="1:3" x14ac:dyDescent="0.25">
      <c r="B34">
        <v>10</v>
      </c>
      <c r="C34">
        <v>16442.77</v>
      </c>
    </row>
    <row r="35" spans="1:3" x14ac:dyDescent="0.25">
      <c r="B35">
        <v>11</v>
      </c>
      <c r="C35">
        <v>11022.68</v>
      </c>
    </row>
    <row r="36" spans="1:3" x14ac:dyDescent="0.25">
      <c r="B36">
        <v>12</v>
      </c>
      <c r="C36">
        <v>12478.434999999999</v>
      </c>
    </row>
    <row r="37" spans="1:3" x14ac:dyDescent="0.25">
      <c r="A37" t="s">
        <v>6</v>
      </c>
      <c r="B37">
        <v>13</v>
      </c>
      <c r="C37">
        <v>18648.627</v>
      </c>
    </row>
    <row r="38" spans="1:3" x14ac:dyDescent="0.25">
      <c r="B38">
        <v>14</v>
      </c>
      <c r="C38">
        <v>11282.45</v>
      </c>
    </row>
    <row r="39" spans="1:3" x14ac:dyDescent="0.25">
      <c r="B39">
        <v>15</v>
      </c>
      <c r="C39">
        <v>11137.848</v>
      </c>
    </row>
    <row r="40" spans="1:3" x14ac:dyDescent="0.25">
      <c r="B40">
        <v>16</v>
      </c>
      <c r="C40">
        <v>12420.380999999999</v>
      </c>
    </row>
    <row r="41" spans="1:3" x14ac:dyDescent="0.25">
      <c r="B41">
        <v>17</v>
      </c>
      <c r="C41">
        <v>5687.1959999999999</v>
      </c>
    </row>
    <row r="42" spans="1:3" x14ac:dyDescent="0.25">
      <c r="B42">
        <v>18</v>
      </c>
      <c r="C42">
        <v>13074.370999999999</v>
      </c>
    </row>
    <row r="43" spans="1:3" x14ac:dyDescent="0.25">
      <c r="B43">
        <v>19</v>
      </c>
      <c r="C43">
        <v>21735.504000000001</v>
      </c>
    </row>
    <row r="44" spans="1:3" x14ac:dyDescent="0.25">
      <c r="B44">
        <v>20</v>
      </c>
      <c r="C44">
        <v>6407.759</v>
      </c>
    </row>
    <row r="45" spans="1:3" x14ac:dyDescent="0.25">
      <c r="B45">
        <v>21</v>
      </c>
      <c r="C45">
        <v>21451.300999999999</v>
      </c>
    </row>
    <row r="46" spans="1:3" x14ac:dyDescent="0.25">
      <c r="B46">
        <v>22</v>
      </c>
      <c r="C46">
        <v>25139.460999999999</v>
      </c>
    </row>
    <row r="47" spans="1:3" x14ac:dyDescent="0.25">
      <c r="B47">
        <v>23</v>
      </c>
      <c r="C47">
        <v>9764.58</v>
      </c>
    </row>
    <row r="48" spans="1:3" x14ac:dyDescent="0.25">
      <c r="B48">
        <v>24</v>
      </c>
      <c r="C48">
        <v>17396.491000000002</v>
      </c>
    </row>
    <row r="49" spans="1:3" x14ac:dyDescent="0.25">
      <c r="B49">
        <v>25</v>
      </c>
      <c r="C49">
        <v>19840.904999999999</v>
      </c>
    </row>
    <row r="50" spans="1:3" x14ac:dyDescent="0.25">
      <c r="B50">
        <v>26</v>
      </c>
      <c r="C50">
        <v>6941.28</v>
      </c>
    </row>
    <row r="51" spans="1:3" x14ac:dyDescent="0.25">
      <c r="B51">
        <v>27</v>
      </c>
      <c r="C51">
        <v>11709.834000000001</v>
      </c>
    </row>
    <row r="52" spans="1:3" x14ac:dyDescent="0.25">
      <c r="B52">
        <v>28</v>
      </c>
      <c r="C52">
        <v>14684.294</v>
      </c>
    </row>
    <row r="53" spans="1:3" x14ac:dyDescent="0.25">
      <c r="B53">
        <v>29</v>
      </c>
      <c r="C53">
        <v>8988.2389999999996</v>
      </c>
    </row>
    <row r="54" spans="1:3" x14ac:dyDescent="0.25">
      <c r="B54">
        <v>30</v>
      </c>
      <c r="C54">
        <v>15413.614</v>
      </c>
    </row>
    <row r="55" spans="1:3" x14ac:dyDescent="0.25">
      <c r="B55">
        <v>31</v>
      </c>
      <c r="C55">
        <v>24136.856</v>
      </c>
    </row>
    <row r="56" spans="1:3" x14ac:dyDescent="0.25">
      <c r="B56">
        <v>32</v>
      </c>
      <c r="C56">
        <v>6651.3270000000002</v>
      </c>
    </row>
    <row r="57" spans="1:3" x14ac:dyDescent="0.25">
      <c r="A57" t="s">
        <v>7</v>
      </c>
      <c r="B57">
        <v>33</v>
      </c>
      <c r="C57">
        <v>20093.352999999999</v>
      </c>
    </row>
    <row r="58" spans="1:3" x14ac:dyDescent="0.25">
      <c r="B58">
        <v>34</v>
      </c>
      <c r="C58">
        <v>18189.510999999999</v>
      </c>
    </row>
    <row r="59" spans="1:3" x14ac:dyDescent="0.25">
      <c r="B59">
        <v>35</v>
      </c>
      <c r="C59">
        <v>13906.521000000001</v>
      </c>
    </row>
    <row r="60" spans="1:3" x14ac:dyDescent="0.25">
      <c r="B60">
        <v>36</v>
      </c>
      <c r="C60">
        <v>16449.688999999998</v>
      </c>
    </row>
    <row r="61" spans="1:3" x14ac:dyDescent="0.25">
      <c r="B61">
        <v>37</v>
      </c>
      <c r="C61">
        <v>18607.474999999999</v>
      </c>
    </row>
    <row r="62" spans="1:3" x14ac:dyDescent="0.25">
      <c r="B62">
        <v>38</v>
      </c>
      <c r="C62">
        <v>13247.97</v>
      </c>
    </row>
    <row r="63" spans="1:3" x14ac:dyDescent="0.25">
      <c r="B63">
        <v>39</v>
      </c>
      <c r="C63">
        <v>12200.531000000001</v>
      </c>
    </row>
    <row r="64" spans="1:3" x14ac:dyDescent="0.25">
      <c r="B64">
        <v>40</v>
      </c>
      <c r="C64">
        <v>13633.511</v>
      </c>
    </row>
    <row r="65" spans="2:3" x14ac:dyDescent="0.25">
      <c r="B65">
        <v>41</v>
      </c>
      <c r="C65">
        <v>10470.371999999999</v>
      </c>
    </row>
    <row r="66" spans="2:3" x14ac:dyDescent="0.25">
      <c r="B66">
        <v>42</v>
      </c>
      <c r="C66">
        <v>13268.879000000001</v>
      </c>
    </row>
    <row r="67" spans="2:3" x14ac:dyDescent="0.25">
      <c r="B67">
        <v>43</v>
      </c>
      <c r="C67">
        <v>22136.494999999999</v>
      </c>
    </row>
    <row r="68" spans="2:3" x14ac:dyDescent="0.25">
      <c r="B68">
        <v>44</v>
      </c>
      <c r="C68">
        <v>6612.12</v>
      </c>
    </row>
    <row r="69" spans="2:3" x14ac:dyDescent="0.25">
      <c r="B69">
        <v>45</v>
      </c>
      <c r="C69">
        <v>19117.471000000001</v>
      </c>
    </row>
    <row r="70" spans="2:3" x14ac:dyDescent="0.25">
      <c r="B70">
        <v>46</v>
      </c>
      <c r="C70">
        <v>22950.821</v>
      </c>
    </row>
    <row r="71" spans="2:3" x14ac:dyDescent="0.25">
      <c r="B71">
        <v>47</v>
      </c>
      <c r="C71">
        <v>12149.981</v>
      </c>
    </row>
    <row r="72" spans="2:3" x14ac:dyDescent="0.25">
      <c r="B72">
        <v>48</v>
      </c>
      <c r="C72">
        <v>14752.965</v>
      </c>
    </row>
    <row r="73" spans="2:3" x14ac:dyDescent="0.25">
      <c r="B73">
        <v>49</v>
      </c>
      <c r="C73">
        <v>14912.18</v>
      </c>
    </row>
    <row r="74" spans="2:3" x14ac:dyDescent="0.25">
      <c r="B74">
        <v>50</v>
      </c>
      <c r="C74">
        <v>14325.272999999999</v>
      </c>
    </row>
    <row r="75" spans="2:3" x14ac:dyDescent="0.25">
      <c r="B75">
        <v>51</v>
      </c>
      <c r="C75">
        <v>15512.630999999999</v>
      </c>
    </row>
    <row r="76" spans="2:3" x14ac:dyDescent="0.25">
      <c r="B76">
        <v>52</v>
      </c>
      <c r="C76">
        <v>12842.047</v>
      </c>
    </row>
  </sheetData>
  <mergeCells count="3">
    <mergeCell ref="C1:N1"/>
    <mergeCell ref="O1:AH1"/>
    <mergeCell ref="AI1:BB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9"/>
  <sheetViews>
    <sheetView zoomScale="80" zoomScaleNormal="80" workbookViewId="0"/>
  </sheetViews>
  <sheetFormatPr defaultRowHeight="15" x14ac:dyDescent="0.25"/>
  <cols>
    <col min="1" max="1" width="10.5703125" bestFit="1" customWidth="1"/>
    <col min="2" max="2" width="13.42578125" bestFit="1" customWidth="1"/>
    <col min="3" max="15" width="6.7109375" bestFit="1" customWidth="1"/>
    <col min="16" max="16" width="14.7109375" bestFit="1" customWidth="1"/>
    <col min="18" max="18" width="10.5703125" bestFit="1" customWidth="1"/>
  </cols>
  <sheetData>
    <row r="1" spans="1:32" x14ac:dyDescent="0.25">
      <c r="B1" t="s">
        <v>161</v>
      </c>
      <c r="C1" t="s">
        <v>159</v>
      </c>
      <c r="D1" t="s">
        <v>160</v>
      </c>
      <c r="E1" t="s">
        <v>151</v>
      </c>
      <c r="F1" t="s">
        <v>152</v>
      </c>
      <c r="G1" t="s">
        <v>153</v>
      </c>
      <c r="H1" t="s">
        <v>154</v>
      </c>
      <c r="I1" t="s">
        <v>155</v>
      </c>
      <c r="J1" t="s">
        <v>156</v>
      </c>
      <c r="K1" t="s">
        <v>157</v>
      </c>
      <c r="L1" t="s">
        <v>158</v>
      </c>
      <c r="M1" t="s">
        <v>149</v>
      </c>
      <c r="N1" t="s">
        <v>150</v>
      </c>
      <c r="O1" t="s">
        <v>148</v>
      </c>
    </row>
    <row r="2" spans="1:32" x14ac:dyDescent="0.25">
      <c r="A2" t="s">
        <v>146</v>
      </c>
      <c r="B2" t="s">
        <v>144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145</v>
      </c>
      <c r="R2" t="s">
        <v>147</v>
      </c>
      <c r="S2" t="str">
        <f>C2</f>
        <v>x1</v>
      </c>
      <c r="T2" t="str">
        <f t="shared" ref="T2:AE17" si="0">D2</f>
        <v>x2</v>
      </c>
      <c r="U2" t="str">
        <f t="shared" si="0"/>
        <v>x3</v>
      </c>
      <c r="V2" t="str">
        <f t="shared" si="0"/>
        <v>x4</v>
      </c>
      <c r="W2" t="str">
        <f t="shared" si="0"/>
        <v>x5</v>
      </c>
      <c r="X2" t="str">
        <f t="shared" si="0"/>
        <v>x6</v>
      </c>
      <c r="Y2" t="str">
        <f t="shared" si="0"/>
        <v>x7</v>
      </c>
      <c r="Z2" t="str">
        <f t="shared" si="0"/>
        <v>x8</v>
      </c>
      <c r="AA2" t="str">
        <f t="shared" si="0"/>
        <v>x9</v>
      </c>
      <c r="AB2" t="str">
        <f t="shared" si="0"/>
        <v>x10</v>
      </c>
      <c r="AC2" t="str">
        <f t="shared" si="0"/>
        <v>x11</v>
      </c>
      <c r="AD2" t="str">
        <f t="shared" si="0"/>
        <v>x12</v>
      </c>
      <c r="AE2" t="str">
        <f t="shared" si="0"/>
        <v>Y</v>
      </c>
      <c r="AF2" t="s">
        <v>271</v>
      </c>
    </row>
    <row r="3" spans="1:32" x14ac:dyDescent="0.25">
      <c r="A3" t="s">
        <v>84</v>
      </c>
      <c r="B3" t="s">
        <v>9</v>
      </c>
      <c r="C3">
        <f>INT('raw data'!C3)</f>
        <v>14616</v>
      </c>
      <c r="D3">
        <f>INT('raw data'!D3)</f>
        <v>8170</v>
      </c>
      <c r="E3">
        <f>INT('raw data'!E3)</f>
        <v>8138</v>
      </c>
      <c r="F3">
        <f>INT('raw data'!F3)</f>
        <v>10821</v>
      </c>
      <c r="G3">
        <f>INT('raw data'!G3)</f>
        <v>9257</v>
      </c>
      <c r="H3">
        <f>INT('raw data'!H3)</f>
        <v>9832</v>
      </c>
      <c r="I3">
        <f>INT('raw data'!I3)</f>
        <v>13082</v>
      </c>
      <c r="J3">
        <f>INT('raw data'!J3)</f>
        <v>11822</v>
      </c>
      <c r="K3">
        <f>INT('raw data'!K3)</f>
        <v>16490</v>
      </c>
      <c r="L3">
        <f>INT('raw data'!L3)</f>
        <v>16442</v>
      </c>
      <c r="M3">
        <f>INT('raw data'!M3)</f>
        <v>11022</v>
      </c>
      <c r="N3">
        <f>INT('raw data'!N3)</f>
        <v>12478</v>
      </c>
      <c r="O3">
        <f>INT('raw data'!O3)</f>
        <v>18648</v>
      </c>
      <c r="P3" t="s">
        <v>23</v>
      </c>
      <c r="R3" t="str">
        <f>A3</f>
        <v>learning1</v>
      </c>
      <c r="S3">
        <f>INT(RANK(C3,C$3:C$22,0)/8+1)</f>
        <v>1</v>
      </c>
      <c r="T3">
        <f t="shared" ref="T3:T22" si="1">INT(RANK(D3,D$3:D$22,0)/8+1)</f>
        <v>3</v>
      </c>
      <c r="U3">
        <f t="shared" ref="U3:U22" si="2">INT(RANK(E3,E$3:E$22,0)/8+1)</f>
        <v>3</v>
      </c>
      <c r="V3">
        <f t="shared" ref="V3:V22" si="3">INT(RANK(F3,F$3:F$22,0)/8+1)</f>
        <v>2</v>
      </c>
      <c r="W3">
        <f t="shared" ref="W3:W22" si="4">INT(RANK(G3,G$3:G$22,0)/8+1)</f>
        <v>3</v>
      </c>
      <c r="X3">
        <f t="shared" ref="X3:X22" si="5">INT(RANK(H3,H$3:H$22,0)/8+1)</f>
        <v>3</v>
      </c>
      <c r="Y3">
        <f t="shared" ref="Y3:Y22" si="6">INT(RANK(I3,I$3:I$22,0)/8+1)</f>
        <v>2</v>
      </c>
      <c r="Z3">
        <f t="shared" ref="Z3:Z22" si="7">INT(RANK(J3,J$3:J$22,0)/8+1)</f>
        <v>2</v>
      </c>
      <c r="AA3">
        <f t="shared" ref="AA3:AA22" si="8">INT(RANK(K3,K$3:K$22,0)/8+1)</f>
        <v>1</v>
      </c>
      <c r="AB3">
        <f t="shared" ref="AB3:AB22" si="9">INT(RANK(L3,L$3:L$22,0)/8+1)</f>
        <v>1</v>
      </c>
      <c r="AC3">
        <f t="shared" ref="AC3:AC22" si="10">INT(RANK(M3,M$3:M$22,0)/8+1)</f>
        <v>2</v>
      </c>
      <c r="AD3">
        <f t="shared" ref="AD3:AD22" si="11">INT(RANK(N3,N$3:N$22,0)/8+1)</f>
        <v>2</v>
      </c>
      <c r="AE3">
        <f t="shared" si="0"/>
        <v>18648</v>
      </c>
      <c r="AF3">
        <f>mcm_stairs3!N40</f>
        <v>18642</v>
      </c>
    </row>
    <row r="4" spans="1:32" x14ac:dyDescent="0.25">
      <c r="A4" t="s">
        <v>85</v>
      </c>
      <c r="B4" t="s">
        <v>24</v>
      </c>
      <c r="C4">
        <f>D3</f>
        <v>8170</v>
      </c>
      <c r="D4">
        <f t="shared" ref="D4:N19" si="12">E3</f>
        <v>8138</v>
      </c>
      <c r="E4">
        <f t="shared" si="12"/>
        <v>10821</v>
      </c>
      <c r="F4">
        <f t="shared" si="12"/>
        <v>9257</v>
      </c>
      <c r="G4">
        <f t="shared" si="12"/>
        <v>9832</v>
      </c>
      <c r="H4">
        <f t="shared" si="12"/>
        <v>13082</v>
      </c>
      <c r="I4">
        <f t="shared" si="12"/>
        <v>11822</v>
      </c>
      <c r="J4">
        <f t="shared" si="12"/>
        <v>16490</v>
      </c>
      <c r="K4">
        <f t="shared" si="12"/>
        <v>16442</v>
      </c>
      <c r="L4">
        <f t="shared" si="12"/>
        <v>11022</v>
      </c>
      <c r="M4">
        <f t="shared" si="12"/>
        <v>12478</v>
      </c>
      <c r="N4">
        <f t="shared" si="12"/>
        <v>18648</v>
      </c>
      <c r="O4">
        <f>INT('raw data'!C38)</f>
        <v>11282</v>
      </c>
      <c r="P4" t="s">
        <v>43</v>
      </c>
      <c r="R4" t="str">
        <f t="shared" ref="R4:R42" si="13">A4</f>
        <v>learning2</v>
      </c>
      <c r="S4">
        <f t="shared" ref="S4:S22" si="14">INT(RANK(C4,C$3:C$22,0)/8+1)</f>
        <v>3</v>
      </c>
      <c r="T4">
        <f t="shared" si="1"/>
        <v>3</v>
      </c>
      <c r="U4">
        <f t="shared" si="2"/>
        <v>2</v>
      </c>
      <c r="V4">
        <f t="shared" si="3"/>
        <v>3</v>
      </c>
      <c r="W4">
        <f t="shared" si="4"/>
        <v>3</v>
      </c>
      <c r="X4">
        <f t="shared" si="5"/>
        <v>2</v>
      </c>
      <c r="Y4">
        <f t="shared" si="6"/>
        <v>2</v>
      </c>
      <c r="Z4">
        <f t="shared" si="7"/>
        <v>1</v>
      </c>
      <c r="AA4">
        <f t="shared" si="8"/>
        <v>2</v>
      </c>
      <c r="AB4">
        <f t="shared" si="9"/>
        <v>2</v>
      </c>
      <c r="AC4">
        <f t="shared" si="10"/>
        <v>2</v>
      </c>
      <c r="AD4">
        <f t="shared" si="11"/>
        <v>1</v>
      </c>
      <c r="AE4">
        <f t="shared" si="0"/>
        <v>11282</v>
      </c>
      <c r="AF4">
        <f>mcm_stairs3!N41</f>
        <v>11277.9</v>
      </c>
    </row>
    <row r="5" spans="1:32" x14ac:dyDescent="0.25">
      <c r="A5" t="s">
        <v>86</v>
      </c>
      <c r="B5" t="s">
        <v>25</v>
      </c>
      <c r="C5">
        <f t="shared" ref="C5:N20" si="15">D4</f>
        <v>8138</v>
      </c>
      <c r="D5">
        <f t="shared" si="12"/>
        <v>10821</v>
      </c>
      <c r="E5">
        <f t="shared" si="12"/>
        <v>9257</v>
      </c>
      <c r="F5">
        <f t="shared" si="12"/>
        <v>9832</v>
      </c>
      <c r="G5">
        <f t="shared" si="12"/>
        <v>13082</v>
      </c>
      <c r="H5">
        <f t="shared" si="12"/>
        <v>11822</v>
      </c>
      <c r="I5">
        <f t="shared" si="12"/>
        <v>16490</v>
      </c>
      <c r="J5">
        <f t="shared" si="12"/>
        <v>16442</v>
      </c>
      <c r="K5">
        <f t="shared" si="12"/>
        <v>11022</v>
      </c>
      <c r="L5">
        <f t="shared" si="12"/>
        <v>12478</v>
      </c>
      <c r="M5">
        <f t="shared" si="12"/>
        <v>18648</v>
      </c>
      <c r="N5">
        <f t="shared" si="12"/>
        <v>11282</v>
      </c>
      <c r="O5">
        <f>INT('raw data'!C39)</f>
        <v>11137</v>
      </c>
      <c r="P5" t="s">
        <v>44</v>
      </c>
      <c r="R5" t="str">
        <f t="shared" si="13"/>
        <v>learning3</v>
      </c>
      <c r="S5">
        <f t="shared" si="14"/>
        <v>3</v>
      </c>
      <c r="T5">
        <f t="shared" si="1"/>
        <v>2</v>
      </c>
      <c r="U5">
        <f t="shared" si="2"/>
        <v>3</v>
      </c>
      <c r="V5">
        <f t="shared" si="3"/>
        <v>3</v>
      </c>
      <c r="W5">
        <f t="shared" si="4"/>
        <v>2</v>
      </c>
      <c r="X5">
        <f t="shared" si="5"/>
        <v>2</v>
      </c>
      <c r="Y5">
        <f t="shared" si="6"/>
        <v>1</v>
      </c>
      <c r="Z5">
        <f t="shared" si="7"/>
        <v>2</v>
      </c>
      <c r="AA5">
        <f t="shared" si="8"/>
        <v>3</v>
      </c>
      <c r="AB5">
        <f t="shared" si="9"/>
        <v>2</v>
      </c>
      <c r="AC5">
        <f t="shared" si="10"/>
        <v>1</v>
      </c>
      <c r="AD5">
        <f t="shared" si="11"/>
        <v>2</v>
      </c>
      <c r="AE5">
        <f t="shared" si="0"/>
        <v>11137</v>
      </c>
      <c r="AF5">
        <f>mcm_stairs3!N42</f>
        <v>11133.9</v>
      </c>
    </row>
    <row r="6" spans="1:32" x14ac:dyDescent="0.25">
      <c r="A6" t="s">
        <v>87</v>
      </c>
      <c r="B6" t="s">
        <v>26</v>
      </c>
      <c r="C6">
        <f t="shared" si="15"/>
        <v>10821</v>
      </c>
      <c r="D6">
        <f t="shared" si="12"/>
        <v>9257</v>
      </c>
      <c r="E6">
        <f t="shared" si="12"/>
        <v>9832</v>
      </c>
      <c r="F6">
        <f t="shared" si="12"/>
        <v>13082</v>
      </c>
      <c r="G6">
        <f t="shared" si="12"/>
        <v>11822</v>
      </c>
      <c r="H6">
        <f t="shared" si="12"/>
        <v>16490</v>
      </c>
      <c r="I6">
        <f t="shared" si="12"/>
        <v>16442</v>
      </c>
      <c r="J6">
        <f t="shared" si="12"/>
        <v>11022</v>
      </c>
      <c r="K6">
        <f t="shared" si="12"/>
        <v>12478</v>
      </c>
      <c r="L6">
        <f t="shared" si="12"/>
        <v>18648</v>
      </c>
      <c r="M6">
        <f t="shared" si="12"/>
        <v>11282</v>
      </c>
      <c r="N6">
        <f t="shared" si="12"/>
        <v>11137</v>
      </c>
      <c r="O6">
        <f>INT('raw data'!C40)</f>
        <v>12420</v>
      </c>
      <c r="P6" t="s">
        <v>45</v>
      </c>
      <c r="R6" t="str">
        <f t="shared" si="13"/>
        <v>learning4</v>
      </c>
      <c r="S6">
        <f t="shared" si="14"/>
        <v>2</v>
      </c>
      <c r="T6">
        <f t="shared" si="1"/>
        <v>3</v>
      </c>
      <c r="U6">
        <f t="shared" si="2"/>
        <v>3</v>
      </c>
      <c r="V6">
        <f t="shared" si="3"/>
        <v>1</v>
      </c>
      <c r="W6">
        <f t="shared" si="4"/>
        <v>2</v>
      </c>
      <c r="X6">
        <f t="shared" si="5"/>
        <v>1</v>
      </c>
      <c r="Y6">
        <f t="shared" si="6"/>
        <v>2</v>
      </c>
      <c r="Z6">
        <f t="shared" si="7"/>
        <v>3</v>
      </c>
      <c r="AA6">
        <f t="shared" si="8"/>
        <v>2</v>
      </c>
      <c r="AB6">
        <f t="shared" si="9"/>
        <v>1</v>
      </c>
      <c r="AC6">
        <f t="shared" si="10"/>
        <v>2</v>
      </c>
      <c r="AD6">
        <f t="shared" si="11"/>
        <v>2</v>
      </c>
      <c r="AE6">
        <f t="shared" si="0"/>
        <v>12420</v>
      </c>
      <c r="AF6">
        <f>mcm_stairs3!N43</f>
        <v>12971.3</v>
      </c>
    </row>
    <row r="7" spans="1:32" x14ac:dyDescent="0.25">
      <c r="A7" t="s">
        <v>88</v>
      </c>
      <c r="B7" t="s">
        <v>27</v>
      </c>
      <c r="C7">
        <f t="shared" si="15"/>
        <v>9257</v>
      </c>
      <c r="D7">
        <f t="shared" si="12"/>
        <v>9832</v>
      </c>
      <c r="E7">
        <f t="shared" si="12"/>
        <v>13082</v>
      </c>
      <c r="F7">
        <f t="shared" si="12"/>
        <v>11822</v>
      </c>
      <c r="G7">
        <f t="shared" si="12"/>
        <v>16490</v>
      </c>
      <c r="H7">
        <f t="shared" si="12"/>
        <v>16442</v>
      </c>
      <c r="I7">
        <f t="shared" si="12"/>
        <v>11022</v>
      </c>
      <c r="J7">
        <f t="shared" si="12"/>
        <v>12478</v>
      </c>
      <c r="K7">
        <f t="shared" si="12"/>
        <v>18648</v>
      </c>
      <c r="L7">
        <f t="shared" si="12"/>
        <v>11282</v>
      </c>
      <c r="M7">
        <f t="shared" si="12"/>
        <v>11137</v>
      </c>
      <c r="N7">
        <f t="shared" si="12"/>
        <v>12420</v>
      </c>
      <c r="O7">
        <f>INT('raw data'!C41)</f>
        <v>5687</v>
      </c>
      <c r="P7" t="s">
        <v>46</v>
      </c>
      <c r="R7" t="str">
        <f t="shared" si="13"/>
        <v>learning5</v>
      </c>
      <c r="S7">
        <f t="shared" si="14"/>
        <v>3</v>
      </c>
      <c r="T7">
        <f t="shared" si="1"/>
        <v>2</v>
      </c>
      <c r="U7">
        <f t="shared" si="2"/>
        <v>1</v>
      </c>
      <c r="V7">
        <f t="shared" si="3"/>
        <v>2</v>
      </c>
      <c r="W7">
        <f t="shared" si="4"/>
        <v>1</v>
      </c>
      <c r="X7">
        <f t="shared" si="5"/>
        <v>2</v>
      </c>
      <c r="Y7">
        <f t="shared" si="6"/>
        <v>3</v>
      </c>
      <c r="Z7">
        <f t="shared" si="7"/>
        <v>2</v>
      </c>
      <c r="AA7">
        <f t="shared" si="8"/>
        <v>1</v>
      </c>
      <c r="AB7">
        <f t="shared" si="9"/>
        <v>2</v>
      </c>
      <c r="AC7">
        <f t="shared" si="10"/>
        <v>2</v>
      </c>
      <c r="AD7">
        <f t="shared" si="11"/>
        <v>2</v>
      </c>
      <c r="AE7">
        <f t="shared" si="0"/>
        <v>5687</v>
      </c>
      <c r="AF7">
        <f>mcm_stairs3!N44</f>
        <v>7150.2</v>
      </c>
    </row>
    <row r="8" spans="1:32" x14ac:dyDescent="0.25">
      <c r="A8" t="s">
        <v>89</v>
      </c>
      <c r="B8" t="s">
        <v>28</v>
      </c>
      <c r="C8">
        <f t="shared" si="15"/>
        <v>9832</v>
      </c>
      <c r="D8">
        <f t="shared" si="12"/>
        <v>13082</v>
      </c>
      <c r="E8">
        <f t="shared" si="12"/>
        <v>11822</v>
      </c>
      <c r="F8">
        <f t="shared" si="12"/>
        <v>16490</v>
      </c>
      <c r="G8">
        <f t="shared" si="12"/>
        <v>16442</v>
      </c>
      <c r="H8">
        <f t="shared" si="12"/>
        <v>11022</v>
      </c>
      <c r="I8">
        <f t="shared" si="12"/>
        <v>12478</v>
      </c>
      <c r="J8">
        <f t="shared" si="12"/>
        <v>18648</v>
      </c>
      <c r="K8">
        <f t="shared" si="12"/>
        <v>11282</v>
      </c>
      <c r="L8">
        <f t="shared" si="12"/>
        <v>11137</v>
      </c>
      <c r="M8">
        <f t="shared" si="12"/>
        <v>12420</v>
      </c>
      <c r="N8">
        <f t="shared" si="12"/>
        <v>5687</v>
      </c>
      <c r="O8">
        <f>INT('raw data'!C42)</f>
        <v>13074</v>
      </c>
      <c r="P8" t="s">
        <v>47</v>
      </c>
      <c r="R8" t="str">
        <f t="shared" si="13"/>
        <v>learning6</v>
      </c>
      <c r="S8">
        <f t="shared" si="14"/>
        <v>2</v>
      </c>
      <c r="T8">
        <f t="shared" si="1"/>
        <v>1</v>
      </c>
      <c r="U8">
        <f t="shared" si="2"/>
        <v>2</v>
      </c>
      <c r="V8">
        <f t="shared" si="3"/>
        <v>1</v>
      </c>
      <c r="W8">
        <f t="shared" si="4"/>
        <v>1</v>
      </c>
      <c r="X8">
        <f t="shared" si="5"/>
        <v>3</v>
      </c>
      <c r="Y8">
        <f t="shared" si="6"/>
        <v>2</v>
      </c>
      <c r="Z8">
        <f t="shared" si="7"/>
        <v>1</v>
      </c>
      <c r="AA8">
        <f t="shared" si="8"/>
        <v>2</v>
      </c>
      <c r="AB8">
        <f t="shared" si="9"/>
        <v>2</v>
      </c>
      <c r="AC8">
        <f t="shared" si="10"/>
        <v>2</v>
      </c>
      <c r="AD8">
        <f t="shared" si="11"/>
        <v>3</v>
      </c>
      <c r="AE8">
        <f t="shared" si="0"/>
        <v>13074</v>
      </c>
      <c r="AF8">
        <f>mcm_stairs3!N45</f>
        <v>13069.8</v>
      </c>
    </row>
    <row r="9" spans="1:32" x14ac:dyDescent="0.25">
      <c r="A9" t="s">
        <v>90</v>
      </c>
      <c r="B9" t="s">
        <v>29</v>
      </c>
      <c r="C9">
        <f t="shared" si="15"/>
        <v>13082</v>
      </c>
      <c r="D9">
        <f t="shared" si="12"/>
        <v>11822</v>
      </c>
      <c r="E9">
        <f t="shared" si="12"/>
        <v>16490</v>
      </c>
      <c r="F9">
        <f t="shared" si="12"/>
        <v>16442</v>
      </c>
      <c r="G9">
        <f t="shared" si="12"/>
        <v>11022</v>
      </c>
      <c r="H9">
        <f t="shared" si="12"/>
        <v>12478</v>
      </c>
      <c r="I9">
        <f t="shared" si="12"/>
        <v>18648</v>
      </c>
      <c r="J9">
        <f t="shared" si="12"/>
        <v>11282</v>
      </c>
      <c r="K9">
        <f t="shared" si="12"/>
        <v>11137</v>
      </c>
      <c r="L9">
        <f t="shared" si="12"/>
        <v>12420</v>
      </c>
      <c r="M9">
        <f t="shared" si="12"/>
        <v>5687</v>
      </c>
      <c r="N9">
        <f t="shared" si="12"/>
        <v>13074</v>
      </c>
      <c r="O9">
        <f>INT('raw data'!C43)</f>
        <v>21735</v>
      </c>
      <c r="P9" t="s">
        <v>48</v>
      </c>
      <c r="R9" t="str">
        <f t="shared" si="13"/>
        <v>learning7</v>
      </c>
      <c r="S9">
        <f t="shared" si="14"/>
        <v>1</v>
      </c>
      <c r="T9">
        <f t="shared" si="1"/>
        <v>2</v>
      </c>
      <c r="U9">
        <f t="shared" si="2"/>
        <v>1</v>
      </c>
      <c r="V9">
        <f t="shared" si="3"/>
        <v>1</v>
      </c>
      <c r="W9">
        <f t="shared" si="4"/>
        <v>2</v>
      </c>
      <c r="X9">
        <f t="shared" si="5"/>
        <v>2</v>
      </c>
      <c r="Y9">
        <f t="shared" si="6"/>
        <v>1</v>
      </c>
      <c r="Z9">
        <f t="shared" si="7"/>
        <v>2</v>
      </c>
      <c r="AA9">
        <f t="shared" si="8"/>
        <v>2</v>
      </c>
      <c r="AB9">
        <f t="shared" si="9"/>
        <v>2</v>
      </c>
      <c r="AC9">
        <f t="shared" si="10"/>
        <v>3</v>
      </c>
      <c r="AD9">
        <f t="shared" si="11"/>
        <v>2</v>
      </c>
      <c r="AE9">
        <f t="shared" si="0"/>
        <v>21735</v>
      </c>
      <c r="AF9">
        <f>mcm_stairs3!N46</f>
        <v>21729</v>
      </c>
    </row>
    <row r="10" spans="1:32" x14ac:dyDescent="0.25">
      <c r="A10" t="s">
        <v>91</v>
      </c>
      <c r="B10" t="s">
        <v>30</v>
      </c>
      <c r="C10">
        <f t="shared" si="15"/>
        <v>11822</v>
      </c>
      <c r="D10">
        <f t="shared" si="12"/>
        <v>16490</v>
      </c>
      <c r="E10">
        <f t="shared" si="12"/>
        <v>16442</v>
      </c>
      <c r="F10">
        <f t="shared" si="12"/>
        <v>11022</v>
      </c>
      <c r="G10">
        <f t="shared" si="12"/>
        <v>12478</v>
      </c>
      <c r="H10">
        <f t="shared" si="12"/>
        <v>18648</v>
      </c>
      <c r="I10">
        <f t="shared" si="12"/>
        <v>11282</v>
      </c>
      <c r="J10">
        <f t="shared" si="12"/>
        <v>11137</v>
      </c>
      <c r="K10">
        <f t="shared" si="12"/>
        <v>12420</v>
      </c>
      <c r="L10">
        <f t="shared" si="12"/>
        <v>5687</v>
      </c>
      <c r="M10">
        <f t="shared" si="12"/>
        <v>13074</v>
      </c>
      <c r="N10">
        <f t="shared" si="12"/>
        <v>21735</v>
      </c>
      <c r="O10">
        <f>INT('raw data'!C44)</f>
        <v>6407</v>
      </c>
      <c r="P10" t="s">
        <v>49</v>
      </c>
      <c r="R10" t="str">
        <f t="shared" si="13"/>
        <v>learning8</v>
      </c>
      <c r="S10">
        <f t="shared" si="14"/>
        <v>2</v>
      </c>
      <c r="T10">
        <f t="shared" si="1"/>
        <v>1</v>
      </c>
      <c r="U10">
        <f t="shared" si="2"/>
        <v>1</v>
      </c>
      <c r="V10">
        <f t="shared" si="3"/>
        <v>2</v>
      </c>
      <c r="W10">
        <f t="shared" si="4"/>
        <v>2</v>
      </c>
      <c r="X10">
        <f t="shared" si="5"/>
        <v>1</v>
      </c>
      <c r="Y10">
        <f t="shared" si="6"/>
        <v>2</v>
      </c>
      <c r="Z10">
        <f t="shared" si="7"/>
        <v>2</v>
      </c>
      <c r="AA10">
        <f t="shared" si="8"/>
        <v>2</v>
      </c>
      <c r="AB10">
        <f t="shared" si="9"/>
        <v>3</v>
      </c>
      <c r="AC10">
        <f t="shared" si="10"/>
        <v>2</v>
      </c>
      <c r="AD10">
        <f t="shared" si="11"/>
        <v>1</v>
      </c>
      <c r="AE10">
        <f t="shared" si="0"/>
        <v>6407</v>
      </c>
      <c r="AF10">
        <f>mcm_stairs3!N47</f>
        <v>7423.6</v>
      </c>
    </row>
    <row r="11" spans="1:32" x14ac:dyDescent="0.25">
      <c r="A11" t="s">
        <v>92</v>
      </c>
      <c r="B11" t="s">
        <v>31</v>
      </c>
      <c r="C11">
        <f t="shared" si="15"/>
        <v>16490</v>
      </c>
      <c r="D11">
        <f t="shared" si="12"/>
        <v>16442</v>
      </c>
      <c r="E11">
        <f t="shared" si="12"/>
        <v>11022</v>
      </c>
      <c r="F11">
        <f t="shared" si="12"/>
        <v>12478</v>
      </c>
      <c r="G11">
        <f t="shared" si="12"/>
        <v>18648</v>
      </c>
      <c r="H11">
        <f t="shared" si="12"/>
        <v>11282</v>
      </c>
      <c r="I11">
        <f t="shared" si="12"/>
        <v>11137</v>
      </c>
      <c r="J11">
        <f t="shared" si="12"/>
        <v>12420</v>
      </c>
      <c r="K11">
        <f t="shared" si="12"/>
        <v>5687</v>
      </c>
      <c r="L11">
        <f t="shared" si="12"/>
        <v>13074</v>
      </c>
      <c r="M11">
        <f t="shared" si="12"/>
        <v>21735</v>
      </c>
      <c r="N11">
        <f t="shared" si="12"/>
        <v>6407</v>
      </c>
      <c r="O11">
        <f>INT('raw data'!C45)</f>
        <v>21451</v>
      </c>
      <c r="P11" t="s">
        <v>50</v>
      </c>
      <c r="R11" t="str">
        <f t="shared" si="13"/>
        <v>learning9</v>
      </c>
      <c r="S11">
        <f t="shared" si="14"/>
        <v>1</v>
      </c>
      <c r="T11">
        <f t="shared" si="1"/>
        <v>1</v>
      </c>
      <c r="U11">
        <f t="shared" si="2"/>
        <v>2</v>
      </c>
      <c r="V11">
        <f t="shared" si="3"/>
        <v>2</v>
      </c>
      <c r="W11">
        <f t="shared" si="4"/>
        <v>1</v>
      </c>
      <c r="X11">
        <f t="shared" si="5"/>
        <v>2</v>
      </c>
      <c r="Y11">
        <f t="shared" si="6"/>
        <v>2</v>
      </c>
      <c r="Z11">
        <f t="shared" si="7"/>
        <v>2</v>
      </c>
      <c r="AA11">
        <f t="shared" si="8"/>
        <v>3</v>
      </c>
      <c r="AB11">
        <f t="shared" si="9"/>
        <v>2</v>
      </c>
      <c r="AC11">
        <f t="shared" si="10"/>
        <v>1</v>
      </c>
      <c r="AD11">
        <f t="shared" si="11"/>
        <v>3</v>
      </c>
      <c r="AE11">
        <f t="shared" si="0"/>
        <v>21451</v>
      </c>
      <c r="AF11">
        <f>mcm_stairs3!N48</f>
        <v>21444.6</v>
      </c>
    </row>
    <row r="12" spans="1:32" x14ac:dyDescent="0.25">
      <c r="A12" t="s">
        <v>93</v>
      </c>
      <c r="B12" t="s">
        <v>32</v>
      </c>
      <c r="C12">
        <f t="shared" si="15"/>
        <v>16442</v>
      </c>
      <c r="D12">
        <f t="shared" si="12"/>
        <v>11022</v>
      </c>
      <c r="E12">
        <f t="shared" si="12"/>
        <v>12478</v>
      </c>
      <c r="F12">
        <f t="shared" si="12"/>
        <v>18648</v>
      </c>
      <c r="G12">
        <f t="shared" si="12"/>
        <v>11282</v>
      </c>
      <c r="H12">
        <f t="shared" si="12"/>
        <v>11137</v>
      </c>
      <c r="I12">
        <f t="shared" si="12"/>
        <v>12420</v>
      </c>
      <c r="J12">
        <f t="shared" si="12"/>
        <v>5687</v>
      </c>
      <c r="K12">
        <f t="shared" si="12"/>
        <v>13074</v>
      </c>
      <c r="L12">
        <f t="shared" si="12"/>
        <v>21735</v>
      </c>
      <c r="M12">
        <f t="shared" si="12"/>
        <v>6407</v>
      </c>
      <c r="N12">
        <f t="shared" si="12"/>
        <v>21451</v>
      </c>
      <c r="O12">
        <f>INT('raw data'!C46)</f>
        <v>25139</v>
      </c>
      <c r="P12" t="s">
        <v>51</v>
      </c>
      <c r="R12" t="str">
        <f t="shared" si="13"/>
        <v>learning10</v>
      </c>
      <c r="S12">
        <f t="shared" si="14"/>
        <v>1</v>
      </c>
      <c r="T12">
        <f t="shared" si="1"/>
        <v>2</v>
      </c>
      <c r="U12">
        <f t="shared" si="2"/>
        <v>2</v>
      </c>
      <c r="V12">
        <f t="shared" si="3"/>
        <v>1</v>
      </c>
      <c r="W12">
        <f t="shared" si="4"/>
        <v>2</v>
      </c>
      <c r="X12">
        <f t="shared" si="5"/>
        <v>2</v>
      </c>
      <c r="Y12">
        <f t="shared" si="6"/>
        <v>2</v>
      </c>
      <c r="Z12">
        <f t="shared" si="7"/>
        <v>3</v>
      </c>
      <c r="AA12">
        <f t="shared" si="8"/>
        <v>2</v>
      </c>
      <c r="AB12">
        <f t="shared" si="9"/>
        <v>1</v>
      </c>
      <c r="AC12">
        <f t="shared" si="10"/>
        <v>3</v>
      </c>
      <c r="AD12">
        <f t="shared" si="11"/>
        <v>1</v>
      </c>
      <c r="AE12">
        <f t="shared" si="0"/>
        <v>25139</v>
      </c>
      <c r="AF12">
        <f>mcm_stairs3!N49</f>
        <v>25131.5</v>
      </c>
    </row>
    <row r="13" spans="1:32" x14ac:dyDescent="0.25">
      <c r="A13" t="s">
        <v>94</v>
      </c>
      <c r="B13" t="s">
        <v>33</v>
      </c>
      <c r="C13">
        <f t="shared" si="15"/>
        <v>11022</v>
      </c>
      <c r="D13">
        <f t="shared" si="12"/>
        <v>12478</v>
      </c>
      <c r="E13">
        <f t="shared" si="12"/>
        <v>18648</v>
      </c>
      <c r="F13">
        <f t="shared" si="12"/>
        <v>11282</v>
      </c>
      <c r="G13">
        <f t="shared" si="12"/>
        <v>11137</v>
      </c>
      <c r="H13">
        <f t="shared" si="12"/>
        <v>12420</v>
      </c>
      <c r="I13">
        <f t="shared" si="12"/>
        <v>5687</v>
      </c>
      <c r="J13">
        <f t="shared" si="12"/>
        <v>13074</v>
      </c>
      <c r="K13">
        <f t="shared" si="12"/>
        <v>21735</v>
      </c>
      <c r="L13">
        <f t="shared" si="12"/>
        <v>6407</v>
      </c>
      <c r="M13">
        <f t="shared" si="12"/>
        <v>21451</v>
      </c>
      <c r="N13">
        <f t="shared" si="12"/>
        <v>25139</v>
      </c>
      <c r="O13">
        <f>INT('raw data'!C47)</f>
        <v>9764</v>
      </c>
      <c r="P13" t="s">
        <v>52</v>
      </c>
      <c r="R13" t="str">
        <f t="shared" si="13"/>
        <v>learning11</v>
      </c>
      <c r="S13">
        <f t="shared" si="14"/>
        <v>2</v>
      </c>
      <c r="T13">
        <f t="shared" si="1"/>
        <v>2</v>
      </c>
      <c r="U13">
        <f t="shared" si="2"/>
        <v>1</v>
      </c>
      <c r="V13">
        <f t="shared" si="3"/>
        <v>2</v>
      </c>
      <c r="W13">
        <f t="shared" si="4"/>
        <v>2</v>
      </c>
      <c r="X13">
        <f t="shared" si="5"/>
        <v>2</v>
      </c>
      <c r="Y13">
        <f t="shared" si="6"/>
        <v>3</v>
      </c>
      <c r="Z13">
        <f t="shared" si="7"/>
        <v>2</v>
      </c>
      <c r="AA13">
        <f t="shared" si="8"/>
        <v>1</v>
      </c>
      <c r="AB13">
        <f t="shared" si="9"/>
        <v>3</v>
      </c>
      <c r="AC13">
        <f t="shared" si="10"/>
        <v>1</v>
      </c>
      <c r="AD13">
        <f t="shared" si="11"/>
        <v>1</v>
      </c>
      <c r="AE13">
        <f t="shared" si="0"/>
        <v>9764</v>
      </c>
      <c r="AF13">
        <f>mcm_stairs3!N50</f>
        <v>8865.2000000000007</v>
      </c>
    </row>
    <row r="14" spans="1:32" x14ac:dyDescent="0.25">
      <c r="A14" t="s">
        <v>95</v>
      </c>
      <c r="B14" t="s">
        <v>34</v>
      </c>
      <c r="C14">
        <f t="shared" si="15"/>
        <v>12478</v>
      </c>
      <c r="D14">
        <f t="shared" si="12"/>
        <v>18648</v>
      </c>
      <c r="E14">
        <f t="shared" si="12"/>
        <v>11282</v>
      </c>
      <c r="F14">
        <f t="shared" si="12"/>
        <v>11137</v>
      </c>
      <c r="G14">
        <f t="shared" si="12"/>
        <v>12420</v>
      </c>
      <c r="H14">
        <f t="shared" si="12"/>
        <v>5687</v>
      </c>
      <c r="I14">
        <f t="shared" si="12"/>
        <v>13074</v>
      </c>
      <c r="J14">
        <f t="shared" si="12"/>
        <v>21735</v>
      </c>
      <c r="K14">
        <f t="shared" si="12"/>
        <v>6407</v>
      </c>
      <c r="L14">
        <f t="shared" si="12"/>
        <v>21451</v>
      </c>
      <c r="M14">
        <f t="shared" si="12"/>
        <v>25139</v>
      </c>
      <c r="N14">
        <f t="shared" si="12"/>
        <v>9764</v>
      </c>
      <c r="O14">
        <f>INT('raw data'!C48)</f>
        <v>17396</v>
      </c>
      <c r="P14" t="s">
        <v>53</v>
      </c>
      <c r="R14" t="str">
        <f t="shared" si="13"/>
        <v>learning12</v>
      </c>
      <c r="S14">
        <f t="shared" si="14"/>
        <v>2</v>
      </c>
      <c r="T14">
        <f t="shared" si="1"/>
        <v>1</v>
      </c>
      <c r="U14">
        <f t="shared" si="2"/>
        <v>2</v>
      </c>
      <c r="V14">
        <f t="shared" si="3"/>
        <v>2</v>
      </c>
      <c r="W14">
        <f t="shared" si="4"/>
        <v>2</v>
      </c>
      <c r="X14">
        <f t="shared" si="5"/>
        <v>3</v>
      </c>
      <c r="Y14">
        <f t="shared" si="6"/>
        <v>2</v>
      </c>
      <c r="Z14">
        <f t="shared" si="7"/>
        <v>1</v>
      </c>
      <c r="AA14">
        <f t="shared" si="8"/>
        <v>3</v>
      </c>
      <c r="AB14">
        <f t="shared" si="9"/>
        <v>1</v>
      </c>
      <c r="AC14">
        <f t="shared" si="10"/>
        <v>1</v>
      </c>
      <c r="AD14">
        <f t="shared" si="11"/>
        <v>3</v>
      </c>
      <c r="AE14">
        <f t="shared" si="0"/>
        <v>17396</v>
      </c>
      <c r="AF14">
        <f>mcm_stairs3!N51</f>
        <v>17327.5</v>
      </c>
    </row>
    <row r="15" spans="1:32" x14ac:dyDescent="0.25">
      <c r="A15" t="s">
        <v>96</v>
      </c>
      <c r="B15" t="s">
        <v>35</v>
      </c>
      <c r="C15">
        <f t="shared" si="15"/>
        <v>18648</v>
      </c>
      <c r="D15">
        <f t="shared" si="12"/>
        <v>11282</v>
      </c>
      <c r="E15">
        <f t="shared" si="12"/>
        <v>11137</v>
      </c>
      <c r="F15">
        <f t="shared" si="12"/>
        <v>12420</v>
      </c>
      <c r="G15">
        <f t="shared" si="12"/>
        <v>5687</v>
      </c>
      <c r="H15">
        <f t="shared" si="12"/>
        <v>13074</v>
      </c>
      <c r="I15">
        <f t="shared" si="12"/>
        <v>21735</v>
      </c>
      <c r="J15">
        <f t="shared" si="12"/>
        <v>6407</v>
      </c>
      <c r="K15">
        <f t="shared" si="12"/>
        <v>21451</v>
      </c>
      <c r="L15">
        <f t="shared" si="12"/>
        <v>25139</v>
      </c>
      <c r="M15">
        <f t="shared" si="12"/>
        <v>9764</v>
      </c>
      <c r="N15">
        <f t="shared" si="12"/>
        <v>17396</v>
      </c>
      <c r="O15">
        <f>INT('raw data'!C49)</f>
        <v>19840</v>
      </c>
      <c r="P15" t="s">
        <v>54</v>
      </c>
      <c r="R15" t="str">
        <f t="shared" si="13"/>
        <v>learning13</v>
      </c>
      <c r="S15">
        <f t="shared" si="14"/>
        <v>1</v>
      </c>
      <c r="T15">
        <f t="shared" si="1"/>
        <v>2</v>
      </c>
      <c r="U15">
        <f t="shared" si="2"/>
        <v>2</v>
      </c>
      <c r="V15">
        <f t="shared" si="3"/>
        <v>2</v>
      </c>
      <c r="W15">
        <f t="shared" si="4"/>
        <v>3</v>
      </c>
      <c r="X15">
        <f t="shared" si="5"/>
        <v>2</v>
      </c>
      <c r="Y15">
        <f t="shared" si="6"/>
        <v>1</v>
      </c>
      <c r="Z15">
        <f t="shared" si="7"/>
        <v>3</v>
      </c>
      <c r="AA15">
        <f t="shared" si="8"/>
        <v>1</v>
      </c>
      <c r="AB15">
        <f t="shared" si="9"/>
        <v>1</v>
      </c>
      <c r="AC15">
        <f t="shared" si="10"/>
        <v>3</v>
      </c>
      <c r="AD15">
        <f t="shared" si="11"/>
        <v>1</v>
      </c>
      <c r="AE15">
        <f t="shared" si="0"/>
        <v>19840</v>
      </c>
      <c r="AF15">
        <f>mcm_stairs3!N52</f>
        <v>19833.599999999999</v>
      </c>
    </row>
    <row r="16" spans="1:32" x14ac:dyDescent="0.25">
      <c r="A16" t="s">
        <v>97</v>
      </c>
      <c r="B16" t="s">
        <v>36</v>
      </c>
      <c r="C16">
        <f t="shared" si="15"/>
        <v>11282</v>
      </c>
      <c r="D16">
        <f t="shared" si="12"/>
        <v>11137</v>
      </c>
      <c r="E16">
        <f t="shared" si="12"/>
        <v>12420</v>
      </c>
      <c r="F16">
        <f t="shared" si="12"/>
        <v>5687</v>
      </c>
      <c r="G16">
        <f t="shared" si="12"/>
        <v>13074</v>
      </c>
      <c r="H16">
        <f t="shared" si="12"/>
        <v>21735</v>
      </c>
      <c r="I16">
        <f t="shared" si="12"/>
        <v>6407</v>
      </c>
      <c r="J16">
        <f t="shared" si="12"/>
        <v>21451</v>
      </c>
      <c r="K16">
        <f t="shared" si="12"/>
        <v>25139</v>
      </c>
      <c r="L16">
        <f t="shared" si="12"/>
        <v>9764</v>
      </c>
      <c r="M16">
        <f t="shared" si="12"/>
        <v>17396</v>
      </c>
      <c r="N16">
        <f t="shared" si="12"/>
        <v>19840</v>
      </c>
      <c r="O16">
        <f>INT('raw data'!C50)</f>
        <v>6941</v>
      </c>
      <c r="P16" t="s">
        <v>55</v>
      </c>
      <c r="R16" t="str">
        <f t="shared" si="13"/>
        <v>learning14</v>
      </c>
      <c r="S16">
        <f t="shared" si="14"/>
        <v>2</v>
      </c>
      <c r="T16">
        <f t="shared" si="1"/>
        <v>2</v>
      </c>
      <c r="U16">
        <f t="shared" si="2"/>
        <v>2</v>
      </c>
      <c r="V16">
        <f t="shared" si="3"/>
        <v>3</v>
      </c>
      <c r="W16">
        <f t="shared" si="4"/>
        <v>2</v>
      </c>
      <c r="X16">
        <f t="shared" si="5"/>
        <v>1</v>
      </c>
      <c r="Y16">
        <f t="shared" si="6"/>
        <v>3</v>
      </c>
      <c r="Z16">
        <f t="shared" si="7"/>
        <v>1</v>
      </c>
      <c r="AA16">
        <f t="shared" si="8"/>
        <v>1</v>
      </c>
      <c r="AB16">
        <f t="shared" si="9"/>
        <v>3</v>
      </c>
      <c r="AC16">
        <f t="shared" si="10"/>
        <v>1</v>
      </c>
      <c r="AD16">
        <f t="shared" si="11"/>
        <v>1</v>
      </c>
      <c r="AE16">
        <f t="shared" si="0"/>
        <v>6941</v>
      </c>
      <c r="AF16">
        <f>mcm_stairs3!N53</f>
        <v>6938.8</v>
      </c>
    </row>
    <row r="17" spans="1:44" x14ac:dyDescent="0.25">
      <c r="A17" t="s">
        <v>98</v>
      </c>
      <c r="B17" t="s">
        <v>37</v>
      </c>
      <c r="C17">
        <f t="shared" si="15"/>
        <v>11137</v>
      </c>
      <c r="D17">
        <f t="shared" si="12"/>
        <v>12420</v>
      </c>
      <c r="E17">
        <f t="shared" si="12"/>
        <v>5687</v>
      </c>
      <c r="F17">
        <f t="shared" si="12"/>
        <v>13074</v>
      </c>
      <c r="G17">
        <f t="shared" si="12"/>
        <v>21735</v>
      </c>
      <c r="H17">
        <f t="shared" si="12"/>
        <v>6407</v>
      </c>
      <c r="I17">
        <f t="shared" si="12"/>
        <v>21451</v>
      </c>
      <c r="J17">
        <f t="shared" si="12"/>
        <v>25139</v>
      </c>
      <c r="K17">
        <f t="shared" si="12"/>
        <v>9764</v>
      </c>
      <c r="L17">
        <f t="shared" si="12"/>
        <v>17396</v>
      </c>
      <c r="M17">
        <f t="shared" si="12"/>
        <v>19840</v>
      </c>
      <c r="N17">
        <f t="shared" si="12"/>
        <v>6941</v>
      </c>
      <c r="O17">
        <f>INT('raw data'!C51)</f>
        <v>11709</v>
      </c>
      <c r="P17" t="s">
        <v>56</v>
      </c>
      <c r="R17" t="str">
        <f t="shared" si="13"/>
        <v>learning15</v>
      </c>
      <c r="S17">
        <f t="shared" si="14"/>
        <v>2</v>
      </c>
      <c r="T17">
        <f t="shared" si="1"/>
        <v>2</v>
      </c>
      <c r="U17">
        <f t="shared" si="2"/>
        <v>3</v>
      </c>
      <c r="V17">
        <f t="shared" si="3"/>
        <v>2</v>
      </c>
      <c r="W17">
        <f t="shared" si="4"/>
        <v>1</v>
      </c>
      <c r="X17">
        <f t="shared" si="5"/>
        <v>3</v>
      </c>
      <c r="Y17">
        <f t="shared" si="6"/>
        <v>1</v>
      </c>
      <c r="Z17">
        <f t="shared" si="7"/>
        <v>1</v>
      </c>
      <c r="AA17">
        <f t="shared" si="8"/>
        <v>3</v>
      </c>
      <c r="AB17">
        <f t="shared" si="9"/>
        <v>1</v>
      </c>
      <c r="AC17">
        <f t="shared" si="10"/>
        <v>1</v>
      </c>
      <c r="AD17">
        <f t="shared" si="11"/>
        <v>3</v>
      </c>
      <c r="AE17">
        <f t="shared" si="0"/>
        <v>11709</v>
      </c>
      <c r="AF17">
        <f>mcm_stairs3!N54</f>
        <v>11705.3</v>
      </c>
    </row>
    <row r="18" spans="1:44" x14ac:dyDescent="0.25">
      <c r="A18" t="s">
        <v>99</v>
      </c>
      <c r="B18" t="s">
        <v>38</v>
      </c>
      <c r="C18">
        <f t="shared" si="15"/>
        <v>12420</v>
      </c>
      <c r="D18">
        <f t="shared" si="12"/>
        <v>5687</v>
      </c>
      <c r="E18">
        <f t="shared" si="12"/>
        <v>13074</v>
      </c>
      <c r="F18">
        <f t="shared" si="12"/>
        <v>21735</v>
      </c>
      <c r="G18">
        <f t="shared" si="12"/>
        <v>6407</v>
      </c>
      <c r="H18">
        <f t="shared" si="12"/>
        <v>21451</v>
      </c>
      <c r="I18">
        <f t="shared" si="12"/>
        <v>25139</v>
      </c>
      <c r="J18">
        <f t="shared" si="12"/>
        <v>9764</v>
      </c>
      <c r="K18">
        <f t="shared" si="12"/>
        <v>17396</v>
      </c>
      <c r="L18">
        <f t="shared" si="12"/>
        <v>19840</v>
      </c>
      <c r="M18">
        <f t="shared" si="12"/>
        <v>6941</v>
      </c>
      <c r="N18">
        <f t="shared" si="12"/>
        <v>11709</v>
      </c>
      <c r="O18">
        <f>INT('raw data'!C52)</f>
        <v>14684</v>
      </c>
      <c r="P18" t="s">
        <v>57</v>
      </c>
      <c r="R18" t="str">
        <f t="shared" si="13"/>
        <v>learning16</v>
      </c>
      <c r="S18">
        <f t="shared" si="14"/>
        <v>2</v>
      </c>
      <c r="T18">
        <f t="shared" si="1"/>
        <v>3</v>
      </c>
      <c r="U18">
        <f t="shared" si="2"/>
        <v>2</v>
      </c>
      <c r="V18">
        <f t="shared" si="3"/>
        <v>1</v>
      </c>
      <c r="W18">
        <f t="shared" si="4"/>
        <v>3</v>
      </c>
      <c r="X18">
        <f t="shared" si="5"/>
        <v>1</v>
      </c>
      <c r="Y18">
        <f t="shared" si="6"/>
        <v>1</v>
      </c>
      <c r="Z18">
        <f t="shared" si="7"/>
        <v>3</v>
      </c>
      <c r="AA18">
        <f t="shared" si="8"/>
        <v>1</v>
      </c>
      <c r="AB18">
        <f t="shared" si="9"/>
        <v>1</v>
      </c>
      <c r="AC18">
        <f t="shared" si="10"/>
        <v>3</v>
      </c>
      <c r="AD18">
        <f t="shared" si="11"/>
        <v>2</v>
      </c>
      <c r="AE18">
        <f t="shared" ref="AE18:AE42" si="16">O18</f>
        <v>14684</v>
      </c>
      <c r="AF18">
        <f>mcm_stairs3!N55</f>
        <v>14679.3</v>
      </c>
    </row>
    <row r="19" spans="1:44" x14ac:dyDescent="0.25">
      <c r="A19" t="s">
        <v>100</v>
      </c>
      <c r="B19" t="s">
        <v>39</v>
      </c>
      <c r="C19">
        <f t="shared" si="15"/>
        <v>5687</v>
      </c>
      <c r="D19">
        <f t="shared" si="12"/>
        <v>13074</v>
      </c>
      <c r="E19">
        <f t="shared" si="12"/>
        <v>21735</v>
      </c>
      <c r="F19">
        <f t="shared" si="12"/>
        <v>6407</v>
      </c>
      <c r="G19">
        <f t="shared" si="12"/>
        <v>21451</v>
      </c>
      <c r="H19">
        <f t="shared" si="12"/>
        <v>25139</v>
      </c>
      <c r="I19">
        <f t="shared" si="12"/>
        <v>9764</v>
      </c>
      <c r="J19">
        <f t="shared" si="12"/>
        <v>17396</v>
      </c>
      <c r="K19">
        <f t="shared" si="12"/>
        <v>19840</v>
      </c>
      <c r="L19">
        <f t="shared" si="12"/>
        <v>6941</v>
      </c>
      <c r="M19">
        <f t="shared" si="12"/>
        <v>11709</v>
      </c>
      <c r="N19">
        <f t="shared" si="12"/>
        <v>14684</v>
      </c>
      <c r="O19">
        <f>INT('raw data'!C53)</f>
        <v>8988</v>
      </c>
      <c r="P19" t="s">
        <v>58</v>
      </c>
      <c r="R19" t="str">
        <f t="shared" si="13"/>
        <v>learning17</v>
      </c>
      <c r="S19">
        <f t="shared" si="14"/>
        <v>3</v>
      </c>
      <c r="T19">
        <f t="shared" si="1"/>
        <v>1</v>
      </c>
      <c r="U19">
        <f t="shared" si="2"/>
        <v>1</v>
      </c>
      <c r="V19">
        <f t="shared" si="3"/>
        <v>3</v>
      </c>
      <c r="W19">
        <f t="shared" si="4"/>
        <v>1</v>
      </c>
      <c r="X19">
        <f t="shared" si="5"/>
        <v>1</v>
      </c>
      <c r="Y19">
        <f t="shared" si="6"/>
        <v>3</v>
      </c>
      <c r="Z19">
        <f t="shared" si="7"/>
        <v>1</v>
      </c>
      <c r="AA19">
        <f t="shared" si="8"/>
        <v>1</v>
      </c>
      <c r="AB19">
        <f t="shared" si="9"/>
        <v>3</v>
      </c>
      <c r="AC19">
        <f t="shared" si="10"/>
        <v>2</v>
      </c>
      <c r="AD19">
        <f t="shared" si="11"/>
        <v>2</v>
      </c>
      <c r="AE19">
        <f t="shared" si="16"/>
        <v>8988</v>
      </c>
      <c r="AF19">
        <f>mcm_stairs3!N56</f>
        <v>7373.6</v>
      </c>
    </row>
    <row r="20" spans="1:44" x14ac:dyDescent="0.25">
      <c r="A20" t="s">
        <v>101</v>
      </c>
      <c r="B20" t="s">
        <v>40</v>
      </c>
      <c r="C20">
        <f t="shared" si="15"/>
        <v>13074</v>
      </c>
      <c r="D20">
        <f t="shared" si="15"/>
        <v>21735</v>
      </c>
      <c r="E20">
        <f t="shared" si="15"/>
        <v>6407</v>
      </c>
      <c r="F20">
        <f t="shared" si="15"/>
        <v>21451</v>
      </c>
      <c r="G20">
        <f t="shared" si="15"/>
        <v>25139</v>
      </c>
      <c r="H20">
        <f t="shared" si="15"/>
        <v>9764</v>
      </c>
      <c r="I20">
        <f t="shared" si="15"/>
        <v>17396</v>
      </c>
      <c r="J20">
        <f t="shared" si="15"/>
        <v>19840</v>
      </c>
      <c r="K20">
        <f t="shared" si="15"/>
        <v>6941</v>
      </c>
      <c r="L20">
        <f t="shared" si="15"/>
        <v>11709</v>
      </c>
      <c r="M20">
        <f t="shared" si="15"/>
        <v>14684</v>
      </c>
      <c r="N20">
        <f t="shared" si="15"/>
        <v>8988</v>
      </c>
      <c r="O20">
        <f>INT('raw data'!C54)</f>
        <v>15413</v>
      </c>
      <c r="P20" t="s">
        <v>59</v>
      </c>
      <c r="R20" t="str">
        <f t="shared" si="13"/>
        <v>learning18</v>
      </c>
      <c r="S20">
        <f t="shared" si="14"/>
        <v>1</v>
      </c>
      <c r="T20">
        <f t="shared" si="1"/>
        <v>1</v>
      </c>
      <c r="U20">
        <f t="shared" si="2"/>
        <v>3</v>
      </c>
      <c r="V20">
        <f t="shared" si="3"/>
        <v>1</v>
      </c>
      <c r="W20">
        <f t="shared" si="4"/>
        <v>1</v>
      </c>
      <c r="X20">
        <f t="shared" si="5"/>
        <v>3</v>
      </c>
      <c r="Y20">
        <f t="shared" si="6"/>
        <v>1</v>
      </c>
      <c r="Z20">
        <f t="shared" si="7"/>
        <v>1</v>
      </c>
      <c r="AA20">
        <f t="shared" si="8"/>
        <v>3</v>
      </c>
      <c r="AB20">
        <f t="shared" si="9"/>
        <v>2</v>
      </c>
      <c r="AC20">
        <f t="shared" si="10"/>
        <v>2</v>
      </c>
      <c r="AD20">
        <f t="shared" si="11"/>
        <v>3</v>
      </c>
      <c r="AE20">
        <f t="shared" si="16"/>
        <v>15413</v>
      </c>
      <c r="AF20">
        <f>mcm_stairs3!N57</f>
        <v>15408.1</v>
      </c>
    </row>
    <row r="21" spans="1:44" x14ac:dyDescent="0.25">
      <c r="A21" t="s">
        <v>102</v>
      </c>
      <c r="B21" t="s">
        <v>41</v>
      </c>
      <c r="C21">
        <f t="shared" ref="C21:N36" si="17">D20</f>
        <v>21735</v>
      </c>
      <c r="D21">
        <f t="shared" si="17"/>
        <v>6407</v>
      </c>
      <c r="E21">
        <f t="shared" si="17"/>
        <v>21451</v>
      </c>
      <c r="F21">
        <f t="shared" si="17"/>
        <v>25139</v>
      </c>
      <c r="G21">
        <f t="shared" si="17"/>
        <v>9764</v>
      </c>
      <c r="H21">
        <f t="shared" si="17"/>
        <v>17396</v>
      </c>
      <c r="I21">
        <f t="shared" si="17"/>
        <v>19840</v>
      </c>
      <c r="J21">
        <f t="shared" si="17"/>
        <v>6941</v>
      </c>
      <c r="K21">
        <f t="shared" si="17"/>
        <v>11709</v>
      </c>
      <c r="L21">
        <f t="shared" si="17"/>
        <v>14684</v>
      </c>
      <c r="M21">
        <f t="shared" si="17"/>
        <v>8988</v>
      </c>
      <c r="N21">
        <f t="shared" si="17"/>
        <v>15413</v>
      </c>
      <c r="O21">
        <f>INT('raw data'!C55)</f>
        <v>24136</v>
      </c>
      <c r="P21" t="s">
        <v>60</v>
      </c>
      <c r="R21" t="str">
        <f t="shared" si="13"/>
        <v>learning19</v>
      </c>
      <c r="S21">
        <f t="shared" si="14"/>
        <v>1</v>
      </c>
      <c r="T21">
        <f t="shared" si="1"/>
        <v>3</v>
      </c>
      <c r="U21">
        <f t="shared" si="2"/>
        <v>1</v>
      </c>
      <c r="V21">
        <f t="shared" si="3"/>
        <v>1</v>
      </c>
      <c r="W21">
        <f t="shared" si="4"/>
        <v>3</v>
      </c>
      <c r="X21">
        <f t="shared" si="5"/>
        <v>1</v>
      </c>
      <c r="Y21">
        <f t="shared" si="6"/>
        <v>1</v>
      </c>
      <c r="Z21">
        <f t="shared" si="7"/>
        <v>3</v>
      </c>
      <c r="AA21">
        <f t="shared" si="8"/>
        <v>2</v>
      </c>
      <c r="AB21">
        <f t="shared" si="9"/>
        <v>2</v>
      </c>
      <c r="AC21">
        <f t="shared" si="10"/>
        <v>3</v>
      </c>
      <c r="AD21">
        <f t="shared" si="11"/>
        <v>2</v>
      </c>
      <c r="AE21">
        <f t="shared" si="16"/>
        <v>24136</v>
      </c>
      <c r="AF21">
        <f>mcm_stairs3!N58</f>
        <v>23270</v>
      </c>
    </row>
    <row r="22" spans="1:44" x14ac:dyDescent="0.25">
      <c r="A22" t="s">
        <v>103</v>
      </c>
      <c r="B22" t="s">
        <v>42</v>
      </c>
      <c r="C22">
        <f t="shared" si="17"/>
        <v>6407</v>
      </c>
      <c r="D22">
        <f t="shared" si="17"/>
        <v>21451</v>
      </c>
      <c r="E22">
        <f t="shared" si="17"/>
        <v>25139</v>
      </c>
      <c r="F22">
        <f t="shared" si="17"/>
        <v>9764</v>
      </c>
      <c r="G22">
        <f t="shared" si="17"/>
        <v>17396</v>
      </c>
      <c r="H22">
        <f t="shared" si="17"/>
        <v>19840</v>
      </c>
      <c r="I22">
        <f t="shared" si="17"/>
        <v>6941</v>
      </c>
      <c r="J22">
        <f t="shared" si="17"/>
        <v>11709</v>
      </c>
      <c r="K22">
        <f t="shared" si="17"/>
        <v>14684</v>
      </c>
      <c r="L22">
        <f t="shared" si="17"/>
        <v>8988</v>
      </c>
      <c r="M22">
        <f t="shared" si="17"/>
        <v>15413</v>
      </c>
      <c r="N22">
        <f t="shared" si="17"/>
        <v>24136</v>
      </c>
      <c r="O22">
        <f>INT('raw data'!C56)</f>
        <v>6651</v>
      </c>
      <c r="P22" t="s">
        <v>61</v>
      </c>
      <c r="R22" t="str">
        <f t="shared" si="13"/>
        <v>learning20</v>
      </c>
      <c r="S22">
        <f t="shared" si="14"/>
        <v>3</v>
      </c>
      <c r="T22">
        <f t="shared" si="1"/>
        <v>1</v>
      </c>
      <c r="U22">
        <f t="shared" si="2"/>
        <v>1</v>
      </c>
      <c r="V22">
        <f t="shared" si="3"/>
        <v>3</v>
      </c>
      <c r="W22">
        <f t="shared" si="4"/>
        <v>1</v>
      </c>
      <c r="X22">
        <f t="shared" si="5"/>
        <v>1</v>
      </c>
      <c r="Y22">
        <f t="shared" si="6"/>
        <v>3</v>
      </c>
      <c r="Z22">
        <f t="shared" si="7"/>
        <v>2</v>
      </c>
      <c r="AA22">
        <f t="shared" si="8"/>
        <v>2</v>
      </c>
      <c r="AB22">
        <f t="shared" si="9"/>
        <v>3</v>
      </c>
      <c r="AC22">
        <f t="shared" si="10"/>
        <v>1</v>
      </c>
      <c r="AD22">
        <f t="shared" si="11"/>
        <v>1</v>
      </c>
      <c r="AE22">
        <f t="shared" si="16"/>
        <v>6651</v>
      </c>
      <c r="AF22">
        <f>mcm_stairs3!N59</f>
        <v>7126.7</v>
      </c>
    </row>
    <row r="23" spans="1:44" ht="37.5" customHeight="1" x14ac:dyDescent="0.25">
      <c r="A23" s="6" t="s">
        <v>104</v>
      </c>
      <c r="B23" s="6" t="s">
        <v>63</v>
      </c>
      <c r="C23" s="6">
        <f t="shared" si="17"/>
        <v>21451</v>
      </c>
      <c r="D23" s="6">
        <f t="shared" si="17"/>
        <v>25139</v>
      </c>
      <c r="E23" s="6">
        <f t="shared" si="17"/>
        <v>9764</v>
      </c>
      <c r="F23" s="6">
        <f t="shared" si="17"/>
        <v>17396</v>
      </c>
      <c r="G23" s="6">
        <f t="shared" si="17"/>
        <v>19840</v>
      </c>
      <c r="H23" s="6">
        <f t="shared" si="17"/>
        <v>6941</v>
      </c>
      <c r="I23" s="6">
        <f t="shared" si="17"/>
        <v>11709</v>
      </c>
      <c r="J23" s="6">
        <f t="shared" si="17"/>
        <v>14684</v>
      </c>
      <c r="K23" s="6">
        <f t="shared" si="17"/>
        <v>8988</v>
      </c>
      <c r="L23" s="6">
        <f t="shared" si="17"/>
        <v>15413</v>
      </c>
      <c r="M23" s="6">
        <f t="shared" si="17"/>
        <v>24136</v>
      </c>
      <c r="N23" s="6">
        <f t="shared" si="17"/>
        <v>6651</v>
      </c>
      <c r="O23" s="6">
        <f>INT('raw data'!C57)</f>
        <v>20093</v>
      </c>
      <c r="P23" s="6" t="s">
        <v>124</v>
      </c>
      <c r="R23" t="str">
        <f t="shared" si="13"/>
        <v>testing1</v>
      </c>
      <c r="S23">
        <f>INT(COUNTIFS(C$3:C$22,"&gt;"&amp;C23)/8)+1</f>
        <v>1</v>
      </c>
      <c r="T23">
        <f t="shared" ref="T23:T42" si="18">INT(COUNTIFS(D$3:D$22,"&gt;"&amp;D23)/8)+1</f>
        <v>1</v>
      </c>
      <c r="U23">
        <f t="shared" ref="U23:U42" si="19">INT(COUNTIFS(E$3:E$22,"&gt;"&amp;E23)/8)+1</f>
        <v>3</v>
      </c>
      <c r="V23">
        <f t="shared" ref="V23:V42" si="20">INT(COUNTIFS(F$3:F$22,"&gt;"&amp;F23)/8)+1</f>
        <v>1</v>
      </c>
      <c r="W23">
        <f t="shared" ref="W23:W42" si="21">INT(COUNTIFS(G$3:G$22,"&gt;"&amp;G23)/8)+1</f>
        <v>1</v>
      </c>
      <c r="X23">
        <f t="shared" ref="X23:X42" si="22">INT(COUNTIFS(H$3:H$22,"&gt;"&amp;H23)/8)+1</f>
        <v>3</v>
      </c>
      <c r="Y23">
        <f t="shared" ref="Y23:Y42" si="23">INT(COUNTIFS(I$3:I$22,"&gt;"&amp;I23)/8)+1</f>
        <v>2</v>
      </c>
      <c r="Z23">
        <f t="shared" ref="Z23:Z42" si="24">INT(COUNTIFS(J$3:J$22,"&gt;"&amp;J23)/8)+1</f>
        <v>2</v>
      </c>
      <c r="AA23">
        <f t="shared" ref="AA23:AA42" si="25">INT(COUNTIFS(K$3:K$22,"&gt;"&amp;K23)/8)+1</f>
        <v>3</v>
      </c>
      <c r="AB23">
        <f t="shared" ref="AB23:AB42" si="26">INT(COUNTIFS(L$3:L$22,"&gt;"&amp;L23)/8)+1</f>
        <v>1</v>
      </c>
      <c r="AC23">
        <f t="shared" ref="AC23:AC42" si="27">INT(COUNTIFS(M$3:M$22,"&gt;"&amp;M23)/8)+1</f>
        <v>1</v>
      </c>
      <c r="AD23">
        <f t="shared" ref="AD23:AD42" si="28">INT(COUNTIFS(N$3:N$22,"&gt;"&amp;N23)/8)+1</f>
        <v>3</v>
      </c>
      <c r="AE23">
        <f t="shared" si="16"/>
        <v>20093</v>
      </c>
      <c r="AF23">
        <f>SUM(AG23:AR23)</f>
        <v>22166.400000000001</v>
      </c>
      <c r="AG23">
        <f>VLOOKUP(S23,mcm_stairs3!$A$35:$M$37,mcm_stairs3!B$38,0)</f>
        <v>6774.8</v>
      </c>
      <c r="AH23">
        <f>VLOOKUP(T23,mcm_stairs3!$A$35:$M$37,mcm_stairs3!C$38,0)</f>
        <v>785.7</v>
      </c>
      <c r="AI23">
        <f>VLOOKUP(U23,mcm_stairs3!$A$35:$M$37,mcm_stairs3!D$38,0)</f>
        <v>0</v>
      </c>
      <c r="AJ23">
        <f>VLOOKUP(V23,mcm_stairs3!$A$35:$M$37,mcm_stairs3!E$38,0)</f>
        <v>463.4</v>
      </c>
      <c r="AK23">
        <f>VLOOKUP(W23,mcm_stairs3!$A$35:$M$37,mcm_stairs3!F$38,0)</f>
        <v>0</v>
      </c>
      <c r="AL23">
        <f>VLOOKUP(X23,mcm_stairs3!$A$35:$M$37,mcm_stairs3!G$38,0)</f>
        <v>3048.5</v>
      </c>
      <c r="AM23">
        <f>VLOOKUP(Y23,mcm_stairs3!$A$35:$M$37,mcm_stairs3!H$38,0)</f>
        <v>4461.1000000000004</v>
      </c>
      <c r="AN23">
        <f>VLOOKUP(Z23,mcm_stairs3!$A$35:$M$37,mcm_stairs3!I$38,0)</f>
        <v>0</v>
      </c>
      <c r="AO23">
        <f>VLOOKUP(AA23,mcm_stairs3!$A$35:$M$37,mcm_stairs3!J$38,0)</f>
        <v>447.4</v>
      </c>
      <c r="AP23">
        <f>VLOOKUP(AB23,mcm_stairs3!$A$35:$M$37,mcm_stairs3!K$38,0)</f>
        <v>0</v>
      </c>
      <c r="AQ23">
        <f>VLOOKUP(AC23,mcm_stairs3!$A$35:$M$37,mcm_stairs3!L$38,0)</f>
        <v>4335.6000000000004</v>
      </c>
      <c r="AR23">
        <f>VLOOKUP(AD23,mcm_stairs3!$A$35:$M$37,mcm_stairs3!M$38,0)</f>
        <v>1849.9</v>
      </c>
    </row>
    <row r="24" spans="1:44" x14ac:dyDescent="0.25">
      <c r="A24" s="6" t="s">
        <v>105</v>
      </c>
      <c r="B24" s="6" t="s">
        <v>64</v>
      </c>
      <c r="C24" s="6">
        <f t="shared" si="17"/>
        <v>25139</v>
      </c>
      <c r="D24" s="6">
        <f t="shared" si="17"/>
        <v>9764</v>
      </c>
      <c r="E24" s="6">
        <f t="shared" si="17"/>
        <v>17396</v>
      </c>
      <c r="F24" s="6">
        <f t="shared" si="17"/>
        <v>19840</v>
      </c>
      <c r="G24" s="6">
        <f t="shared" si="17"/>
        <v>6941</v>
      </c>
      <c r="H24" s="6">
        <f t="shared" si="17"/>
        <v>11709</v>
      </c>
      <c r="I24" s="6">
        <f t="shared" si="17"/>
        <v>14684</v>
      </c>
      <c r="J24" s="6">
        <f t="shared" si="17"/>
        <v>8988</v>
      </c>
      <c r="K24" s="6">
        <f t="shared" si="17"/>
        <v>15413</v>
      </c>
      <c r="L24" s="6">
        <f t="shared" si="17"/>
        <v>24136</v>
      </c>
      <c r="M24" s="6">
        <f t="shared" si="17"/>
        <v>6651</v>
      </c>
      <c r="N24" s="6">
        <f t="shared" si="17"/>
        <v>20093</v>
      </c>
      <c r="O24" s="6">
        <f>INT('raw data'!C58)</f>
        <v>18189</v>
      </c>
      <c r="P24" s="6" t="s">
        <v>125</v>
      </c>
      <c r="R24" t="str">
        <f t="shared" si="13"/>
        <v>testing2</v>
      </c>
      <c r="S24">
        <f t="shared" ref="S24:S42" si="29">INT(COUNTIFS(C$3:C$22,"&gt;"&amp;C24)/8)+1</f>
        <v>1</v>
      </c>
      <c r="T24">
        <f t="shared" si="18"/>
        <v>2</v>
      </c>
      <c r="U24">
        <f t="shared" si="19"/>
        <v>1</v>
      </c>
      <c r="V24">
        <f t="shared" si="20"/>
        <v>1</v>
      </c>
      <c r="W24">
        <f t="shared" si="21"/>
        <v>3</v>
      </c>
      <c r="X24">
        <f t="shared" si="22"/>
        <v>2</v>
      </c>
      <c r="Y24">
        <f t="shared" si="23"/>
        <v>2</v>
      </c>
      <c r="Z24">
        <f t="shared" si="24"/>
        <v>3</v>
      </c>
      <c r="AA24">
        <f t="shared" si="25"/>
        <v>2</v>
      </c>
      <c r="AB24">
        <f t="shared" si="26"/>
        <v>1</v>
      </c>
      <c r="AC24">
        <f t="shared" si="27"/>
        <v>3</v>
      </c>
      <c r="AD24">
        <f t="shared" si="28"/>
        <v>1</v>
      </c>
      <c r="AE24">
        <f t="shared" si="16"/>
        <v>18189</v>
      </c>
      <c r="AF24">
        <f t="shared" ref="AF24:AF42" si="30">SUM(AG24:AR24)</f>
        <v>26559.599999999999</v>
      </c>
      <c r="AG24">
        <f>VLOOKUP(S24,mcm_stairs3!$A$35:$M$37,mcm_stairs3!B$38,0)</f>
        <v>6774.8</v>
      </c>
      <c r="AH24">
        <f>VLOOKUP(T24,mcm_stairs3!$A$35:$M$37,mcm_stairs3!C$38,0)</f>
        <v>0</v>
      </c>
      <c r="AI24">
        <f>VLOOKUP(U24,mcm_stairs3!$A$35:$M$37,mcm_stairs3!D$38,0)</f>
        <v>1378.6</v>
      </c>
      <c r="AJ24">
        <f>VLOOKUP(V24,mcm_stairs3!$A$35:$M$37,mcm_stairs3!E$38,0)</f>
        <v>463.4</v>
      </c>
      <c r="AK24">
        <f>VLOOKUP(W24,mcm_stairs3!$A$35:$M$37,mcm_stairs3!F$38,0)</f>
        <v>424.9</v>
      </c>
      <c r="AL24">
        <f>VLOOKUP(X24,mcm_stairs3!$A$35:$M$37,mcm_stairs3!G$38,0)</f>
        <v>2775.6</v>
      </c>
      <c r="AM24">
        <f>VLOOKUP(Y24,mcm_stairs3!$A$35:$M$37,mcm_stairs3!H$38,0)</f>
        <v>4461.1000000000004</v>
      </c>
      <c r="AN24">
        <f>VLOOKUP(Z24,mcm_stairs3!$A$35:$M$37,mcm_stairs3!I$38,0)</f>
        <v>3315.9</v>
      </c>
      <c r="AO24">
        <f>VLOOKUP(AA24,mcm_stairs3!$A$35:$M$37,mcm_stairs3!J$38,0)</f>
        <v>422.9</v>
      </c>
      <c r="AP24">
        <f>VLOOKUP(AB24,mcm_stairs3!$A$35:$M$37,mcm_stairs3!K$38,0)</f>
        <v>0</v>
      </c>
      <c r="AQ24">
        <f>VLOOKUP(AC24,mcm_stairs3!$A$35:$M$37,mcm_stairs3!L$38,0)</f>
        <v>6542.4</v>
      </c>
      <c r="AR24">
        <f>VLOOKUP(AD24,mcm_stairs3!$A$35:$M$37,mcm_stairs3!M$38,0)</f>
        <v>0</v>
      </c>
    </row>
    <row r="25" spans="1:44" x14ac:dyDescent="0.25">
      <c r="A25" s="6" t="s">
        <v>106</v>
      </c>
      <c r="B25" s="6" t="s">
        <v>65</v>
      </c>
      <c r="C25" s="6">
        <f t="shared" si="17"/>
        <v>9764</v>
      </c>
      <c r="D25" s="6">
        <f t="shared" si="17"/>
        <v>17396</v>
      </c>
      <c r="E25" s="6">
        <f t="shared" si="17"/>
        <v>19840</v>
      </c>
      <c r="F25" s="6">
        <f t="shared" si="17"/>
        <v>6941</v>
      </c>
      <c r="G25" s="6">
        <f t="shared" si="17"/>
        <v>11709</v>
      </c>
      <c r="H25" s="6">
        <f t="shared" si="17"/>
        <v>14684</v>
      </c>
      <c r="I25" s="6">
        <f t="shared" si="17"/>
        <v>8988</v>
      </c>
      <c r="J25" s="6">
        <f t="shared" si="17"/>
        <v>15413</v>
      </c>
      <c r="K25" s="6">
        <f t="shared" si="17"/>
        <v>24136</v>
      </c>
      <c r="L25" s="6">
        <f t="shared" si="17"/>
        <v>6651</v>
      </c>
      <c r="M25" s="6">
        <f t="shared" si="17"/>
        <v>20093</v>
      </c>
      <c r="N25" s="6">
        <f t="shared" si="17"/>
        <v>18189</v>
      </c>
      <c r="O25" s="6">
        <f>INT('raw data'!C59)</f>
        <v>13906</v>
      </c>
      <c r="P25" s="6" t="s">
        <v>126</v>
      </c>
      <c r="R25" t="str">
        <f t="shared" si="13"/>
        <v>testing3</v>
      </c>
      <c r="S25">
        <f t="shared" si="29"/>
        <v>2</v>
      </c>
      <c r="T25">
        <f t="shared" si="18"/>
        <v>1</v>
      </c>
      <c r="U25">
        <f t="shared" si="19"/>
        <v>1</v>
      </c>
      <c r="V25">
        <f t="shared" si="20"/>
        <v>3</v>
      </c>
      <c r="W25">
        <f t="shared" si="21"/>
        <v>2</v>
      </c>
      <c r="X25">
        <f t="shared" si="22"/>
        <v>2</v>
      </c>
      <c r="Y25">
        <f t="shared" si="23"/>
        <v>3</v>
      </c>
      <c r="Z25">
        <f t="shared" si="24"/>
        <v>2</v>
      </c>
      <c r="AA25">
        <f t="shared" si="25"/>
        <v>1</v>
      </c>
      <c r="AB25">
        <f t="shared" si="26"/>
        <v>3</v>
      </c>
      <c r="AC25">
        <f t="shared" si="27"/>
        <v>1</v>
      </c>
      <c r="AD25">
        <f t="shared" si="28"/>
        <v>1</v>
      </c>
      <c r="AE25">
        <f t="shared" si="16"/>
        <v>13906</v>
      </c>
      <c r="AF25">
        <f t="shared" si="30"/>
        <v>9854.8000000000011</v>
      </c>
      <c r="AG25">
        <f>VLOOKUP(S25,mcm_stairs3!$A$35:$M$37,mcm_stairs3!B$38,0)</f>
        <v>0</v>
      </c>
      <c r="AH25">
        <f>VLOOKUP(T25,mcm_stairs3!$A$35:$M$37,mcm_stairs3!C$38,0)</f>
        <v>785.7</v>
      </c>
      <c r="AI25">
        <f>VLOOKUP(U25,mcm_stairs3!$A$35:$M$37,mcm_stairs3!D$38,0)</f>
        <v>1378.6</v>
      </c>
      <c r="AJ25">
        <f>VLOOKUP(V25,mcm_stairs3!$A$35:$M$37,mcm_stairs3!E$38,0)</f>
        <v>203.9</v>
      </c>
      <c r="AK25">
        <f>VLOOKUP(W25,mcm_stairs3!$A$35:$M$37,mcm_stairs3!F$38,0)</f>
        <v>375.4</v>
      </c>
      <c r="AL25">
        <f>VLOOKUP(X25,mcm_stairs3!$A$35:$M$37,mcm_stairs3!G$38,0)</f>
        <v>2775.6</v>
      </c>
      <c r="AM25">
        <f>VLOOKUP(Y25,mcm_stairs3!$A$35:$M$37,mcm_stairs3!H$38,0)</f>
        <v>0</v>
      </c>
      <c r="AN25">
        <f>VLOOKUP(Z25,mcm_stairs3!$A$35:$M$37,mcm_stairs3!I$38,0)</f>
        <v>0</v>
      </c>
      <c r="AO25">
        <f>VLOOKUP(AA25,mcm_stairs3!$A$35:$M$37,mcm_stairs3!J$38,0)</f>
        <v>0</v>
      </c>
      <c r="AP25">
        <f>VLOOKUP(AB25,mcm_stairs3!$A$35:$M$37,mcm_stairs3!K$38,0)</f>
        <v>0</v>
      </c>
      <c r="AQ25">
        <f>VLOOKUP(AC25,mcm_stairs3!$A$35:$M$37,mcm_stairs3!L$38,0)</f>
        <v>4335.6000000000004</v>
      </c>
      <c r="AR25">
        <f>VLOOKUP(AD25,mcm_stairs3!$A$35:$M$37,mcm_stairs3!M$38,0)</f>
        <v>0</v>
      </c>
    </row>
    <row r="26" spans="1:44" x14ac:dyDescent="0.25">
      <c r="A26" s="6" t="s">
        <v>107</v>
      </c>
      <c r="B26" s="6" t="s">
        <v>66</v>
      </c>
      <c r="C26" s="6">
        <f t="shared" si="17"/>
        <v>17396</v>
      </c>
      <c r="D26" s="6">
        <f t="shared" si="17"/>
        <v>19840</v>
      </c>
      <c r="E26" s="6">
        <f t="shared" si="17"/>
        <v>6941</v>
      </c>
      <c r="F26" s="6">
        <f t="shared" si="17"/>
        <v>11709</v>
      </c>
      <c r="G26" s="6">
        <f t="shared" si="17"/>
        <v>14684</v>
      </c>
      <c r="H26" s="6">
        <f t="shared" si="17"/>
        <v>8988</v>
      </c>
      <c r="I26" s="6">
        <f t="shared" si="17"/>
        <v>15413</v>
      </c>
      <c r="J26" s="6">
        <f t="shared" si="17"/>
        <v>24136</v>
      </c>
      <c r="K26" s="6">
        <f t="shared" si="17"/>
        <v>6651</v>
      </c>
      <c r="L26" s="6">
        <f t="shared" si="17"/>
        <v>20093</v>
      </c>
      <c r="M26" s="6">
        <f t="shared" si="17"/>
        <v>18189</v>
      </c>
      <c r="N26" s="6">
        <f t="shared" si="17"/>
        <v>13906</v>
      </c>
      <c r="O26" s="6">
        <f>INT('raw data'!C60)</f>
        <v>16449</v>
      </c>
      <c r="P26" s="6" t="s">
        <v>127</v>
      </c>
      <c r="R26" t="str">
        <f t="shared" si="13"/>
        <v>testing4</v>
      </c>
      <c r="S26">
        <f t="shared" si="29"/>
        <v>1</v>
      </c>
      <c r="T26">
        <f t="shared" si="18"/>
        <v>1</v>
      </c>
      <c r="U26">
        <f t="shared" si="19"/>
        <v>3</v>
      </c>
      <c r="V26">
        <f t="shared" si="20"/>
        <v>2</v>
      </c>
      <c r="W26">
        <f t="shared" si="21"/>
        <v>1</v>
      </c>
      <c r="X26">
        <f t="shared" si="22"/>
        <v>3</v>
      </c>
      <c r="Y26">
        <f t="shared" si="23"/>
        <v>2</v>
      </c>
      <c r="Z26">
        <f t="shared" si="24"/>
        <v>1</v>
      </c>
      <c r="AA26">
        <f t="shared" si="25"/>
        <v>3</v>
      </c>
      <c r="AB26">
        <f t="shared" si="26"/>
        <v>1</v>
      </c>
      <c r="AC26">
        <f t="shared" si="27"/>
        <v>1</v>
      </c>
      <c r="AD26">
        <f t="shared" si="28"/>
        <v>2</v>
      </c>
      <c r="AE26">
        <f t="shared" si="16"/>
        <v>16449</v>
      </c>
      <c r="AF26">
        <f t="shared" si="30"/>
        <v>24858.5</v>
      </c>
      <c r="AG26">
        <f>VLOOKUP(S26,mcm_stairs3!$A$35:$M$37,mcm_stairs3!B$38,0)</f>
        <v>6774.8</v>
      </c>
      <c r="AH26">
        <f>VLOOKUP(T26,mcm_stairs3!$A$35:$M$37,mcm_stairs3!C$38,0)</f>
        <v>785.7</v>
      </c>
      <c r="AI26">
        <f>VLOOKUP(U26,mcm_stairs3!$A$35:$M$37,mcm_stairs3!D$38,0)</f>
        <v>0</v>
      </c>
      <c r="AJ26">
        <f>VLOOKUP(V26,mcm_stairs3!$A$35:$M$37,mcm_stairs3!E$38,0)</f>
        <v>0</v>
      </c>
      <c r="AK26">
        <f>VLOOKUP(W26,mcm_stairs3!$A$35:$M$37,mcm_stairs3!F$38,0)</f>
        <v>0</v>
      </c>
      <c r="AL26">
        <f>VLOOKUP(X26,mcm_stairs3!$A$35:$M$37,mcm_stairs3!G$38,0)</f>
        <v>3048.5</v>
      </c>
      <c r="AM26">
        <f>VLOOKUP(Y26,mcm_stairs3!$A$35:$M$37,mcm_stairs3!H$38,0)</f>
        <v>4461.1000000000004</v>
      </c>
      <c r="AN26">
        <f>VLOOKUP(Z26,mcm_stairs3!$A$35:$M$37,mcm_stairs3!I$38,0)</f>
        <v>2023.9</v>
      </c>
      <c r="AO26">
        <f>VLOOKUP(AA26,mcm_stairs3!$A$35:$M$37,mcm_stairs3!J$38,0)</f>
        <v>447.4</v>
      </c>
      <c r="AP26">
        <f>VLOOKUP(AB26,mcm_stairs3!$A$35:$M$37,mcm_stairs3!K$38,0)</f>
        <v>0</v>
      </c>
      <c r="AQ26">
        <f>VLOOKUP(AC26,mcm_stairs3!$A$35:$M$37,mcm_stairs3!L$38,0)</f>
        <v>4335.6000000000004</v>
      </c>
      <c r="AR26">
        <f>VLOOKUP(AD26,mcm_stairs3!$A$35:$M$37,mcm_stairs3!M$38,0)</f>
        <v>2981.5</v>
      </c>
    </row>
    <row r="27" spans="1:44" x14ac:dyDescent="0.25">
      <c r="A27" s="6" t="s">
        <v>108</v>
      </c>
      <c r="B27" s="6" t="s">
        <v>67</v>
      </c>
      <c r="C27" s="6">
        <f t="shared" si="17"/>
        <v>19840</v>
      </c>
      <c r="D27" s="6">
        <f t="shared" si="17"/>
        <v>6941</v>
      </c>
      <c r="E27" s="6">
        <f t="shared" si="17"/>
        <v>11709</v>
      </c>
      <c r="F27" s="6">
        <f t="shared" si="17"/>
        <v>14684</v>
      </c>
      <c r="G27" s="6">
        <f t="shared" si="17"/>
        <v>8988</v>
      </c>
      <c r="H27" s="6">
        <f t="shared" si="17"/>
        <v>15413</v>
      </c>
      <c r="I27" s="6">
        <f t="shared" si="17"/>
        <v>24136</v>
      </c>
      <c r="J27" s="6">
        <f t="shared" si="17"/>
        <v>6651</v>
      </c>
      <c r="K27" s="6">
        <f t="shared" si="17"/>
        <v>20093</v>
      </c>
      <c r="L27" s="6">
        <f t="shared" si="17"/>
        <v>18189</v>
      </c>
      <c r="M27" s="6">
        <f t="shared" si="17"/>
        <v>13906</v>
      </c>
      <c r="N27" s="6">
        <f t="shared" si="17"/>
        <v>16449</v>
      </c>
      <c r="O27" s="6">
        <f>INT('raw data'!C61)</f>
        <v>18607</v>
      </c>
      <c r="P27" s="6" t="s">
        <v>128</v>
      </c>
      <c r="R27" t="str">
        <f t="shared" si="13"/>
        <v>testing5</v>
      </c>
      <c r="S27">
        <f t="shared" si="29"/>
        <v>1</v>
      </c>
      <c r="T27">
        <f t="shared" si="18"/>
        <v>3</v>
      </c>
      <c r="U27">
        <f t="shared" si="19"/>
        <v>2</v>
      </c>
      <c r="V27">
        <f t="shared" si="20"/>
        <v>1</v>
      </c>
      <c r="W27">
        <f t="shared" si="21"/>
        <v>3</v>
      </c>
      <c r="X27">
        <f t="shared" si="22"/>
        <v>2</v>
      </c>
      <c r="Y27">
        <f t="shared" si="23"/>
        <v>1</v>
      </c>
      <c r="Z27">
        <f t="shared" si="24"/>
        <v>3</v>
      </c>
      <c r="AA27">
        <f t="shared" si="25"/>
        <v>1</v>
      </c>
      <c r="AB27">
        <f t="shared" si="26"/>
        <v>1</v>
      </c>
      <c r="AC27">
        <f t="shared" si="27"/>
        <v>2</v>
      </c>
      <c r="AD27">
        <f t="shared" si="28"/>
        <v>1</v>
      </c>
      <c r="AE27">
        <f t="shared" si="16"/>
        <v>18607</v>
      </c>
      <c r="AF27">
        <f t="shared" si="30"/>
        <v>14705.8</v>
      </c>
      <c r="AG27">
        <f>VLOOKUP(S27,mcm_stairs3!$A$35:$M$37,mcm_stairs3!B$38,0)</f>
        <v>6774.8</v>
      </c>
      <c r="AH27">
        <f>VLOOKUP(T27,mcm_stairs3!$A$35:$M$37,mcm_stairs3!C$38,0)</f>
        <v>951.2</v>
      </c>
      <c r="AI27">
        <f>VLOOKUP(U27,mcm_stairs3!$A$35:$M$37,mcm_stairs3!D$38,0)</f>
        <v>0</v>
      </c>
      <c r="AJ27">
        <f>VLOOKUP(V27,mcm_stairs3!$A$35:$M$37,mcm_stairs3!E$38,0)</f>
        <v>463.4</v>
      </c>
      <c r="AK27">
        <f>VLOOKUP(W27,mcm_stairs3!$A$35:$M$37,mcm_stairs3!F$38,0)</f>
        <v>424.9</v>
      </c>
      <c r="AL27">
        <f>VLOOKUP(X27,mcm_stairs3!$A$35:$M$37,mcm_stairs3!G$38,0)</f>
        <v>2775.6</v>
      </c>
      <c r="AM27">
        <f>VLOOKUP(Y27,mcm_stairs3!$A$35:$M$37,mcm_stairs3!H$38,0)</f>
        <v>0</v>
      </c>
      <c r="AN27">
        <f>VLOOKUP(Z27,mcm_stairs3!$A$35:$M$37,mcm_stairs3!I$38,0)</f>
        <v>3315.9</v>
      </c>
      <c r="AO27">
        <f>VLOOKUP(AA27,mcm_stairs3!$A$35:$M$37,mcm_stairs3!J$38,0)</f>
        <v>0</v>
      </c>
      <c r="AP27">
        <f>VLOOKUP(AB27,mcm_stairs3!$A$35:$M$37,mcm_stairs3!K$38,0)</f>
        <v>0</v>
      </c>
      <c r="AQ27">
        <f>VLOOKUP(AC27,mcm_stairs3!$A$35:$M$37,mcm_stairs3!L$38,0)</f>
        <v>0</v>
      </c>
      <c r="AR27">
        <f>VLOOKUP(AD27,mcm_stairs3!$A$35:$M$37,mcm_stairs3!M$38,0)</f>
        <v>0</v>
      </c>
    </row>
    <row r="28" spans="1:44" x14ac:dyDescent="0.25">
      <c r="A28" s="6" t="s">
        <v>109</v>
      </c>
      <c r="B28" s="6" t="s">
        <v>68</v>
      </c>
      <c r="C28" s="6">
        <f t="shared" si="17"/>
        <v>6941</v>
      </c>
      <c r="D28" s="6">
        <f t="shared" si="17"/>
        <v>11709</v>
      </c>
      <c r="E28" s="6">
        <f t="shared" si="17"/>
        <v>14684</v>
      </c>
      <c r="F28" s="6">
        <f t="shared" si="17"/>
        <v>8988</v>
      </c>
      <c r="G28" s="6">
        <f t="shared" si="17"/>
        <v>15413</v>
      </c>
      <c r="H28" s="6">
        <f t="shared" si="17"/>
        <v>24136</v>
      </c>
      <c r="I28" s="6">
        <f t="shared" si="17"/>
        <v>6651</v>
      </c>
      <c r="J28" s="6">
        <f t="shared" si="17"/>
        <v>20093</v>
      </c>
      <c r="K28" s="6">
        <f t="shared" si="17"/>
        <v>18189</v>
      </c>
      <c r="L28" s="6">
        <f t="shared" si="17"/>
        <v>13906</v>
      </c>
      <c r="M28" s="6">
        <f t="shared" si="17"/>
        <v>16449</v>
      </c>
      <c r="N28" s="6">
        <f t="shared" si="17"/>
        <v>18607</v>
      </c>
      <c r="O28" s="6">
        <f>INT('raw data'!C62)</f>
        <v>13247</v>
      </c>
      <c r="P28" s="6" t="s">
        <v>129</v>
      </c>
      <c r="R28" t="str">
        <f t="shared" si="13"/>
        <v>testing6</v>
      </c>
      <c r="S28">
        <f t="shared" si="29"/>
        <v>3</v>
      </c>
      <c r="T28">
        <f t="shared" si="18"/>
        <v>2</v>
      </c>
      <c r="U28">
        <f t="shared" si="19"/>
        <v>1</v>
      </c>
      <c r="V28">
        <f t="shared" si="20"/>
        <v>3</v>
      </c>
      <c r="W28">
        <f t="shared" si="21"/>
        <v>1</v>
      </c>
      <c r="X28">
        <f t="shared" si="22"/>
        <v>1</v>
      </c>
      <c r="Y28">
        <f t="shared" si="23"/>
        <v>3</v>
      </c>
      <c r="Z28">
        <f t="shared" si="24"/>
        <v>1</v>
      </c>
      <c r="AA28">
        <f t="shared" si="25"/>
        <v>1</v>
      </c>
      <c r="AB28">
        <f t="shared" si="26"/>
        <v>2</v>
      </c>
      <c r="AC28">
        <f t="shared" si="27"/>
        <v>1</v>
      </c>
      <c r="AD28">
        <f t="shared" si="28"/>
        <v>1</v>
      </c>
      <c r="AE28">
        <f t="shared" si="16"/>
        <v>13247</v>
      </c>
      <c r="AF28">
        <f t="shared" si="30"/>
        <v>7956.5</v>
      </c>
      <c r="AG28">
        <f>VLOOKUP(S28,mcm_stairs3!$A$35:$M$37,mcm_stairs3!B$38,0)</f>
        <v>0</v>
      </c>
      <c r="AH28">
        <f>VLOOKUP(T28,mcm_stairs3!$A$35:$M$37,mcm_stairs3!C$38,0)</f>
        <v>0</v>
      </c>
      <c r="AI28">
        <f>VLOOKUP(U28,mcm_stairs3!$A$35:$M$37,mcm_stairs3!D$38,0)</f>
        <v>1378.6</v>
      </c>
      <c r="AJ28">
        <f>VLOOKUP(V28,mcm_stairs3!$A$35:$M$37,mcm_stairs3!E$38,0)</f>
        <v>203.9</v>
      </c>
      <c r="AK28">
        <f>VLOOKUP(W28,mcm_stairs3!$A$35:$M$37,mcm_stairs3!F$38,0)</f>
        <v>0</v>
      </c>
      <c r="AL28">
        <f>VLOOKUP(X28,mcm_stairs3!$A$35:$M$37,mcm_stairs3!G$38,0)</f>
        <v>0</v>
      </c>
      <c r="AM28">
        <f>VLOOKUP(Y28,mcm_stairs3!$A$35:$M$37,mcm_stairs3!H$38,0)</f>
        <v>0</v>
      </c>
      <c r="AN28">
        <f>VLOOKUP(Z28,mcm_stairs3!$A$35:$M$37,mcm_stairs3!I$38,0)</f>
        <v>2023.9</v>
      </c>
      <c r="AO28">
        <f>VLOOKUP(AA28,mcm_stairs3!$A$35:$M$37,mcm_stairs3!J$38,0)</f>
        <v>0</v>
      </c>
      <c r="AP28">
        <f>VLOOKUP(AB28,mcm_stairs3!$A$35:$M$37,mcm_stairs3!K$38,0)</f>
        <v>14.5</v>
      </c>
      <c r="AQ28">
        <f>VLOOKUP(AC28,mcm_stairs3!$A$35:$M$37,mcm_stairs3!L$38,0)</f>
        <v>4335.6000000000004</v>
      </c>
      <c r="AR28">
        <f>VLOOKUP(AD28,mcm_stairs3!$A$35:$M$37,mcm_stairs3!M$38,0)</f>
        <v>0</v>
      </c>
    </row>
    <row r="29" spans="1:44" x14ac:dyDescent="0.25">
      <c r="A29" s="6" t="s">
        <v>110</v>
      </c>
      <c r="B29" s="6" t="s">
        <v>69</v>
      </c>
      <c r="C29" s="6">
        <f t="shared" si="17"/>
        <v>11709</v>
      </c>
      <c r="D29" s="6">
        <f t="shared" si="17"/>
        <v>14684</v>
      </c>
      <c r="E29" s="6">
        <f t="shared" si="17"/>
        <v>8988</v>
      </c>
      <c r="F29" s="6">
        <f t="shared" si="17"/>
        <v>15413</v>
      </c>
      <c r="G29" s="6">
        <f t="shared" si="17"/>
        <v>24136</v>
      </c>
      <c r="H29" s="6">
        <f t="shared" si="17"/>
        <v>6651</v>
      </c>
      <c r="I29" s="6">
        <f t="shared" si="17"/>
        <v>20093</v>
      </c>
      <c r="J29" s="6">
        <f t="shared" si="17"/>
        <v>18189</v>
      </c>
      <c r="K29" s="6">
        <f t="shared" si="17"/>
        <v>13906</v>
      </c>
      <c r="L29" s="6">
        <f t="shared" si="17"/>
        <v>16449</v>
      </c>
      <c r="M29" s="6">
        <f t="shared" si="17"/>
        <v>18607</v>
      </c>
      <c r="N29" s="6">
        <f t="shared" si="17"/>
        <v>13247</v>
      </c>
      <c r="O29" s="6">
        <f>INT('raw data'!C63)</f>
        <v>12200</v>
      </c>
      <c r="P29" s="6" t="s">
        <v>130</v>
      </c>
      <c r="R29" t="str">
        <f t="shared" si="13"/>
        <v>testing7</v>
      </c>
      <c r="S29">
        <f t="shared" si="29"/>
        <v>2</v>
      </c>
      <c r="T29">
        <f t="shared" si="18"/>
        <v>1</v>
      </c>
      <c r="U29">
        <f t="shared" si="19"/>
        <v>3</v>
      </c>
      <c r="V29">
        <f t="shared" si="20"/>
        <v>1</v>
      </c>
      <c r="W29">
        <f t="shared" si="21"/>
        <v>1</v>
      </c>
      <c r="X29">
        <f t="shared" si="22"/>
        <v>3</v>
      </c>
      <c r="Y29">
        <f t="shared" si="23"/>
        <v>1</v>
      </c>
      <c r="Z29">
        <f t="shared" si="24"/>
        <v>1</v>
      </c>
      <c r="AA29">
        <f t="shared" si="25"/>
        <v>2</v>
      </c>
      <c r="AB29">
        <f t="shared" si="26"/>
        <v>1</v>
      </c>
      <c r="AC29">
        <f t="shared" si="27"/>
        <v>1</v>
      </c>
      <c r="AD29">
        <f t="shared" si="28"/>
        <v>2</v>
      </c>
      <c r="AE29">
        <f t="shared" si="16"/>
        <v>12200</v>
      </c>
      <c r="AF29">
        <f t="shared" si="30"/>
        <v>14061.5</v>
      </c>
      <c r="AG29">
        <f>VLOOKUP(S29,mcm_stairs3!$A$35:$M$37,mcm_stairs3!B$38,0)</f>
        <v>0</v>
      </c>
      <c r="AH29">
        <f>VLOOKUP(T29,mcm_stairs3!$A$35:$M$37,mcm_stairs3!C$38,0)</f>
        <v>785.7</v>
      </c>
      <c r="AI29">
        <f>VLOOKUP(U29,mcm_stairs3!$A$35:$M$37,mcm_stairs3!D$38,0)</f>
        <v>0</v>
      </c>
      <c r="AJ29">
        <f>VLOOKUP(V29,mcm_stairs3!$A$35:$M$37,mcm_stairs3!E$38,0)</f>
        <v>463.4</v>
      </c>
      <c r="AK29">
        <f>VLOOKUP(W29,mcm_stairs3!$A$35:$M$37,mcm_stairs3!F$38,0)</f>
        <v>0</v>
      </c>
      <c r="AL29">
        <f>VLOOKUP(X29,mcm_stairs3!$A$35:$M$37,mcm_stairs3!G$38,0)</f>
        <v>3048.5</v>
      </c>
      <c r="AM29">
        <f>VLOOKUP(Y29,mcm_stairs3!$A$35:$M$37,mcm_stairs3!H$38,0)</f>
        <v>0</v>
      </c>
      <c r="AN29">
        <f>VLOOKUP(Z29,mcm_stairs3!$A$35:$M$37,mcm_stairs3!I$38,0)</f>
        <v>2023.9</v>
      </c>
      <c r="AO29">
        <f>VLOOKUP(AA29,mcm_stairs3!$A$35:$M$37,mcm_stairs3!J$38,0)</f>
        <v>422.9</v>
      </c>
      <c r="AP29">
        <f>VLOOKUP(AB29,mcm_stairs3!$A$35:$M$37,mcm_stairs3!K$38,0)</f>
        <v>0</v>
      </c>
      <c r="AQ29">
        <f>VLOOKUP(AC29,mcm_stairs3!$A$35:$M$37,mcm_stairs3!L$38,0)</f>
        <v>4335.6000000000004</v>
      </c>
      <c r="AR29">
        <f>VLOOKUP(AD29,mcm_stairs3!$A$35:$M$37,mcm_stairs3!M$38,0)</f>
        <v>2981.5</v>
      </c>
    </row>
    <row r="30" spans="1:44" x14ac:dyDescent="0.25">
      <c r="A30" s="6" t="s">
        <v>111</v>
      </c>
      <c r="B30" s="6" t="s">
        <v>70</v>
      </c>
      <c r="C30" s="6">
        <f t="shared" si="17"/>
        <v>14684</v>
      </c>
      <c r="D30" s="6">
        <f t="shared" si="17"/>
        <v>8988</v>
      </c>
      <c r="E30" s="6">
        <f t="shared" si="17"/>
        <v>15413</v>
      </c>
      <c r="F30" s="6">
        <f t="shared" si="17"/>
        <v>24136</v>
      </c>
      <c r="G30" s="6">
        <f t="shared" si="17"/>
        <v>6651</v>
      </c>
      <c r="H30" s="6">
        <f t="shared" si="17"/>
        <v>20093</v>
      </c>
      <c r="I30" s="6">
        <f t="shared" si="17"/>
        <v>18189</v>
      </c>
      <c r="J30" s="6">
        <f t="shared" si="17"/>
        <v>13906</v>
      </c>
      <c r="K30" s="6">
        <f t="shared" si="17"/>
        <v>16449</v>
      </c>
      <c r="L30" s="6">
        <f t="shared" si="17"/>
        <v>18607</v>
      </c>
      <c r="M30" s="6">
        <f t="shared" si="17"/>
        <v>13247</v>
      </c>
      <c r="N30" s="6">
        <f t="shared" si="17"/>
        <v>12200</v>
      </c>
      <c r="O30" s="6">
        <f>INT('raw data'!C64)</f>
        <v>13633</v>
      </c>
      <c r="P30" s="6" t="s">
        <v>131</v>
      </c>
      <c r="R30" t="str">
        <f t="shared" si="13"/>
        <v>testing8</v>
      </c>
      <c r="S30">
        <f t="shared" si="29"/>
        <v>1</v>
      </c>
      <c r="T30">
        <f t="shared" si="18"/>
        <v>3</v>
      </c>
      <c r="U30">
        <f t="shared" si="19"/>
        <v>1</v>
      </c>
      <c r="V30">
        <f t="shared" si="20"/>
        <v>1</v>
      </c>
      <c r="W30">
        <f t="shared" si="21"/>
        <v>3</v>
      </c>
      <c r="X30">
        <f t="shared" si="22"/>
        <v>1</v>
      </c>
      <c r="Y30">
        <f t="shared" si="23"/>
        <v>1</v>
      </c>
      <c r="Z30">
        <f t="shared" si="24"/>
        <v>2</v>
      </c>
      <c r="AA30">
        <f t="shared" si="25"/>
        <v>1</v>
      </c>
      <c r="AB30">
        <f t="shared" si="26"/>
        <v>1</v>
      </c>
      <c r="AC30">
        <f t="shared" si="27"/>
        <v>2</v>
      </c>
      <c r="AD30">
        <f t="shared" si="28"/>
        <v>2</v>
      </c>
      <c r="AE30">
        <f t="shared" si="16"/>
        <v>13633</v>
      </c>
      <c r="AF30">
        <f t="shared" si="30"/>
        <v>12974.4</v>
      </c>
      <c r="AG30">
        <f>VLOOKUP(S30,mcm_stairs3!$A$35:$M$37,mcm_stairs3!B$38,0)</f>
        <v>6774.8</v>
      </c>
      <c r="AH30">
        <f>VLOOKUP(T30,mcm_stairs3!$A$35:$M$37,mcm_stairs3!C$38,0)</f>
        <v>951.2</v>
      </c>
      <c r="AI30">
        <f>VLOOKUP(U30,mcm_stairs3!$A$35:$M$37,mcm_stairs3!D$38,0)</f>
        <v>1378.6</v>
      </c>
      <c r="AJ30">
        <f>VLOOKUP(V30,mcm_stairs3!$A$35:$M$37,mcm_stairs3!E$38,0)</f>
        <v>463.4</v>
      </c>
      <c r="AK30">
        <f>VLOOKUP(W30,mcm_stairs3!$A$35:$M$37,mcm_stairs3!F$38,0)</f>
        <v>424.9</v>
      </c>
      <c r="AL30">
        <f>VLOOKUP(X30,mcm_stairs3!$A$35:$M$37,mcm_stairs3!G$38,0)</f>
        <v>0</v>
      </c>
      <c r="AM30">
        <f>VLOOKUP(Y30,mcm_stairs3!$A$35:$M$37,mcm_stairs3!H$38,0)</f>
        <v>0</v>
      </c>
      <c r="AN30">
        <f>VLOOKUP(Z30,mcm_stairs3!$A$35:$M$37,mcm_stairs3!I$38,0)</f>
        <v>0</v>
      </c>
      <c r="AO30">
        <f>VLOOKUP(AA30,mcm_stairs3!$A$35:$M$37,mcm_stairs3!J$38,0)</f>
        <v>0</v>
      </c>
      <c r="AP30">
        <f>VLOOKUP(AB30,mcm_stairs3!$A$35:$M$37,mcm_stairs3!K$38,0)</f>
        <v>0</v>
      </c>
      <c r="AQ30">
        <f>VLOOKUP(AC30,mcm_stairs3!$A$35:$M$37,mcm_stairs3!L$38,0)</f>
        <v>0</v>
      </c>
      <c r="AR30">
        <f>VLOOKUP(AD30,mcm_stairs3!$A$35:$M$37,mcm_stairs3!M$38,0)</f>
        <v>2981.5</v>
      </c>
    </row>
    <row r="31" spans="1:44" x14ac:dyDescent="0.25">
      <c r="A31" s="6" t="s">
        <v>112</v>
      </c>
      <c r="B31" s="6" t="s">
        <v>71</v>
      </c>
      <c r="C31" s="6">
        <f t="shared" si="17"/>
        <v>8988</v>
      </c>
      <c r="D31" s="6">
        <f t="shared" si="17"/>
        <v>15413</v>
      </c>
      <c r="E31" s="6">
        <f t="shared" si="17"/>
        <v>24136</v>
      </c>
      <c r="F31" s="6">
        <f t="shared" si="17"/>
        <v>6651</v>
      </c>
      <c r="G31" s="6">
        <f t="shared" si="17"/>
        <v>20093</v>
      </c>
      <c r="H31" s="6">
        <f t="shared" si="17"/>
        <v>18189</v>
      </c>
      <c r="I31" s="6">
        <f t="shared" si="17"/>
        <v>13906</v>
      </c>
      <c r="J31" s="6">
        <f t="shared" si="17"/>
        <v>16449</v>
      </c>
      <c r="K31" s="6">
        <f t="shared" si="17"/>
        <v>18607</v>
      </c>
      <c r="L31" s="6">
        <f t="shared" si="17"/>
        <v>13247</v>
      </c>
      <c r="M31" s="6">
        <f t="shared" si="17"/>
        <v>12200</v>
      </c>
      <c r="N31" s="6">
        <f t="shared" si="17"/>
        <v>13633</v>
      </c>
      <c r="O31" s="6">
        <f>INT('raw data'!C65)</f>
        <v>10470</v>
      </c>
      <c r="P31" s="6" t="s">
        <v>132</v>
      </c>
      <c r="R31" t="str">
        <f t="shared" si="13"/>
        <v>testing9</v>
      </c>
      <c r="S31">
        <f t="shared" si="29"/>
        <v>3</v>
      </c>
      <c r="T31">
        <f t="shared" si="18"/>
        <v>1</v>
      </c>
      <c r="U31">
        <f t="shared" si="19"/>
        <v>1</v>
      </c>
      <c r="V31">
        <f t="shared" si="20"/>
        <v>3</v>
      </c>
      <c r="W31">
        <f t="shared" si="21"/>
        <v>1</v>
      </c>
      <c r="X31">
        <f t="shared" si="22"/>
        <v>1</v>
      </c>
      <c r="Y31">
        <f t="shared" si="23"/>
        <v>2</v>
      </c>
      <c r="Z31">
        <f t="shared" si="24"/>
        <v>1</v>
      </c>
      <c r="AA31">
        <f t="shared" si="25"/>
        <v>1</v>
      </c>
      <c r="AB31">
        <f t="shared" si="26"/>
        <v>2</v>
      </c>
      <c r="AC31">
        <f t="shared" si="27"/>
        <v>2</v>
      </c>
      <c r="AD31">
        <f t="shared" si="28"/>
        <v>2</v>
      </c>
      <c r="AE31">
        <f t="shared" si="16"/>
        <v>10470</v>
      </c>
      <c r="AF31">
        <f t="shared" si="30"/>
        <v>11849.2</v>
      </c>
      <c r="AG31">
        <f>VLOOKUP(S31,mcm_stairs3!$A$35:$M$37,mcm_stairs3!B$38,0)</f>
        <v>0</v>
      </c>
      <c r="AH31">
        <f>VLOOKUP(T31,mcm_stairs3!$A$35:$M$37,mcm_stairs3!C$38,0)</f>
        <v>785.7</v>
      </c>
      <c r="AI31">
        <f>VLOOKUP(U31,mcm_stairs3!$A$35:$M$37,mcm_stairs3!D$38,0)</f>
        <v>1378.6</v>
      </c>
      <c r="AJ31">
        <f>VLOOKUP(V31,mcm_stairs3!$A$35:$M$37,mcm_stairs3!E$38,0)</f>
        <v>203.9</v>
      </c>
      <c r="AK31">
        <f>VLOOKUP(W31,mcm_stairs3!$A$35:$M$37,mcm_stairs3!F$38,0)</f>
        <v>0</v>
      </c>
      <c r="AL31">
        <f>VLOOKUP(X31,mcm_stairs3!$A$35:$M$37,mcm_stairs3!G$38,0)</f>
        <v>0</v>
      </c>
      <c r="AM31">
        <f>VLOOKUP(Y31,mcm_stairs3!$A$35:$M$37,mcm_stairs3!H$38,0)</f>
        <v>4461.1000000000004</v>
      </c>
      <c r="AN31">
        <f>VLOOKUP(Z31,mcm_stairs3!$A$35:$M$37,mcm_stairs3!I$38,0)</f>
        <v>2023.9</v>
      </c>
      <c r="AO31">
        <f>VLOOKUP(AA31,mcm_stairs3!$A$35:$M$37,mcm_stairs3!J$38,0)</f>
        <v>0</v>
      </c>
      <c r="AP31">
        <f>VLOOKUP(AB31,mcm_stairs3!$A$35:$M$37,mcm_stairs3!K$38,0)</f>
        <v>14.5</v>
      </c>
      <c r="AQ31">
        <f>VLOOKUP(AC31,mcm_stairs3!$A$35:$M$37,mcm_stairs3!L$38,0)</f>
        <v>0</v>
      </c>
      <c r="AR31">
        <f>VLOOKUP(AD31,mcm_stairs3!$A$35:$M$37,mcm_stairs3!M$38,0)</f>
        <v>2981.5</v>
      </c>
    </row>
    <row r="32" spans="1:44" x14ac:dyDescent="0.25">
      <c r="A32" s="6" t="s">
        <v>113</v>
      </c>
      <c r="B32" s="6" t="s">
        <v>72</v>
      </c>
      <c r="C32" s="6">
        <f t="shared" si="17"/>
        <v>15413</v>
      </c>
      <c r="D32" s="6">
        <f t="shared" si="17"/>
        <v>24136</v>
      </c>
      <c r="E32" s="6">
        <f t="shared" si="17"/>
        <v>6651</v>
      </c>
      <c r="F32" s="6">
        <f t="shared" si="17"/>
        <v>20093</v>
      </c>
      <c r="G32" s="6">
        <f t="shared" si="17"/>
        <v>18189</v>
      </c>
      <c r="H32" s="6">
        <f t="shared" si="17"/>
        <v>13906</v>
      </c>
      <c r="I32" s="6">
        <f t="shared" si="17"/>
        <v>16449</v>
      </c>
      <c r="J32" s="6">
        <f t="shared" si="17"/>
        <v>18607</v>
      </c>
      <c r="K32" s="6">
        <f t="shared" si="17"/>
        <v>13247</v>
      </c>
      <c r="L32" s="6">
        <f t="shared" si="17"/>
        <v>12200</v>
      </c>
      <c r="M32" s="6">
        <f t="shared" si="17"/>
        <v>13633</v>
      </c>
      <c r="N32" s="6">
        <f t="shared" si="17"/>
        <v>10470</v>
      </c>
      <c r="O32" s="6">
        <f>INT('raw data'!C66)</f>
        <v>13268</v>
      </c>
      <c r="P32" s="6" t="s">
        <v>133</v>
      </c>
      <c r="R32" t="str">
        <f t="shared" si="13"/>
        <v>testing10</v>
      </c>
      <c r="S32">
        <f t="shared" si="29"/>
        <v>1</v>
      </c>
      <c r="T32">
        <f t="shared" si="18"/>
        <v>1</v>
      </c>
      <c r="U32">
        <f t="shared" si="19"/>
        <v>3</v>
      </c>
      <c r="V32">
        <f t="shared" si="20"/>
        <v>1</v>
      </c>
      <c r="W32">
        <f t="shared" si="21"/>
        <v>1</v>
      </c>
      <c r="X32">
        <f t="shared" si="22"/>
        <v>2</v>
      </c>
      <c r="Y32">
        <f t="shared" si="23"/>
        <v>1</v>
      </c>
      <c r="Z32">
        <f t="shared" si="24"/>
        <v>1</v>
      </c>
      <c r="AA32">
        <f t="shared" si="25"/>
        <v>2</v>
      </c>
      <c r="AB32">
        <f t="shared" si="26"/>
        <v>2</v>
      </c>
      <c r="AC32">
        <f t="shared" si="27"/>
        <v>2</v>
      </c>
      <c r="AD32">
        <f t="shared" si="28"/>
        <v>2</v>
      </c>
      <c r="AE32">
        <f t="shared" si="16"/>
        <v>13268</v>
      </c>
      <c r="AF32">
        <f t="shared" si="30"/>
        <v>16242.3</v>
      </c>
      <c r="AG32">
        <f>VLOOKUP(S32,mcm_stairs3!$A$35:$M$37,mcm_stairs3!B$38,0)</f>
        <v>6774.8</v>
      </c>
      <c r="AH32">
        <f>VLOOKUP(T32,mcm_stairs3!$A$35:$M$37,mcm_stairs3!C$38,0)</f>
        <v>785.7</v>
      </c>
      <c r="AI32">
        <f>VLOOKUP(U32,mcm_stairs3!$A$35:$M$37,mcm_stairs3!D$38,0)</f>
        <v>0</v>
      </c>
      <c r="AJ32">
        <f>VLOOKUP(V32,mcm_stairs3!$A$35:$M$37,mcm_stairs3!E$38,0)</f>
        <v>463.4</v>
      </c>
      <c r="AK32">
        <f>VLOOKUP(W32,mcm_stairs3!$A$35:$M$37,mcm_stairs3!F$38,0)</f>
        <v>0</v>
      </c>
      <c r="AL32">
        <f>VLOOKUP(X32,mcm_stairs3!$A$35:$M$37,mcm_stairs3!G$38,0)</f>
        <v>2775.6</v>
      </c>
      <c r="AM32">
        <f>VLOOKUP(Y32,mcm_stairs3!$A$35:$M$37,mcm_stairs3!H$38,0)</f>
        <v>0</v>
      </c>
      <c r="AN32">
        <f>VLOOKUP(Z32,mcm_stairs3!$A$35:$M$37,mcm_stairs3!I$38,0)</f>
        <v>2023.9</v>
      </c>
      <c r="AO32">
        <f>VLOOKUP(AA32,mcm_stairs3!$A$35:$M$37,mcm_stairs3!J$38,0)</f>
        <v>422.9</v>
      </c>
      <c r="AP32">
        <f>VLOOKUP(AB32,mcm_stairs3!$A$35:$M$37,mcm_stairs3!K$38,0)</f>
        <v>14.5</v>
      </c>
      <c r="AQ32">
        <f>VLOOKUP(AC32,mcm_stairs3!$A$35:$M$37,mcm_stairs3!L$38,0)</f>
        <v>0</v>
      </c>
      <c r="AR32">
        <f>VLOOKUP(AD32,mcm_stairs3!$A$35:$M$37,mcm_stairs3!M$38,0)</f>
        <v>2981.5</v>
      </c>
    </row>
    <row r="33" spans="1:44" x14ac:dyDescent="0.25">
      <c r="A33" s="6" t="s">
        <v>114</v>
      </c>
      <c r="B33" s="6" t="s">
        <v>73</v>
      </c>
      <c r="C33" s="6">
        <f t="shared" si="17"/>
        <v>24136</v>
      </c>
      <c r="D33" s="6">
        <f t="shared" si="17"/>
        <v>6651</v>
      </c>
      <c r="E33" s="6">
        <f t="shared" si="17"/>
        <v>20093</v>
      </c>
      <c r="F33" s="6">
        <f t="shared" si="17"/>
        <v>18189</v>
      </c>
      <c r="G33" s="6">
        <f t="shared" si="17"/>
        <v>13906</v>
      </c>
      <c r="H33" s="6">
        <f t="shared" si="17"/>
        <v>16449</v>
      </c>
      <c r="I33" s="6">
        <f t="shared" si="17"/>
        <v>18607</v>
      </c>
      <c r="J33" s="6">
        <f t="shared" si="17"/>
        <v>13247</v>
      </c>
      <c r="K33" s="6">
        <f t="shared" si="17"/>
        <v>12200</v>
      </c>
      <c r="L33" s="6">
        <f t="shared" si="17"/>
        <v>13633</v>
      </c>
      <c r="M33" s="6">
        <f t="shared" si="17"/>
        <v>10470</v>
      </c>
      <c r="N33" s="6">
        <f t="shared" si="17"/>
        <v>13268</v>
      </c>
      <c r="O33" s="6">
        <f>INT('raw data'!C67)</f>
        <v>22136</v>
      </c>
      <c r="P33" s="6" t="s">
        <v>134</v>
      </c>
      <c r="R33" t="str">
        <f t="shared" si="13"/>
        <v>testing11</v>
      </c>
      <c r="S33">
        <f t="shared" si="29"/>
        <v>1</v>
      </c>
      <c r="T33">
        <f t="shared" si="18"/>
        <v>3</v>
      </c>
      <c r="U33">
        <f t="shared" si="19"/>
        <v>1</v>
      </c>
      <c r="V33">
        <f t="shared" si="20"/>
        <v>1</v>
      </c>
      <c r="W33">
        <f t="shared" si="21"/>
        <v>1</v>
      </c>
      <c r="X33">
        <f t="shared" si="22"/>
        <v>1</v>
      </c>
      <c r="Y33">
        <f t="shared" si="23"/>
        <v>1</v>
      </c>
      <c r="Z33">
        <f t="shared" si="24"/>
        <v>2</v>
      </c>
      <c r="AA33">
        <f t="shared" si="25"/>
        <v>2</v>
      </c>
      <c r="AB33">
        <f t="shared" si="26"/>
        <v>2</v>
      </c>
      <c r="AC33">
        <f t="shared" si="27"/>
        <v>2</v>
      </c>
      <c r="AD33">
        <f t="shared" si="28"/>
        <v>2</v>
      </c>
      <c r="AE33">
        <f t="shared" si="16"/>
        <v>22136</v>
      </c>
      <c r="AF33">
        <f t="shared" si="30"/>
        <v>12986.9</v>
      </c>
      <c r="AG33">
        <f>VLOOKUP(S33,mcm_stairs3!$A$35:$M$37,mcm_stairs3!B$38,0)</f>
        <v>6774.8</v>
      </c>
      <c r="AH33">
        <f>VLOOKUP(T33,mcm_stairs3!$A$35:$M$37,mcm_stairs3!C$38,0)</f>
        <v>951.2</v>
      </c>
      <c r="AI33">
        <f>VLOOKUP(U33,mcm_stairs3!$A$35:$M$37,mcm_stairs3!D$38,0)</f>
        <v>1378.6</v>
      </c>
      <c r="AJ33">
        <f>VLOOKUP(V33,mcm_stairs3!$A$35:$M$37,mcm_stairs3!E$38,0)</f>
        <v>463.4</v>
      </c>
      <c r="AK33">
        <f>VLOOKUP(W33,mcm_stairs3!$A$35:$M$37,mcm_stairs3!F$38,0)</f>
        <v>0</v>
      </c>
      <c r="AL33">
        <f>VLOOKUP(X33,mcm_stairs3!$A$35:$M$37,mcm_stairs3!G$38,0)</f>
        <v>0</v>
      </c>
      <c r="AM33">
        <f>VLOOKUP(Y33,mcm_stairs3!$A$35:$M$37,mcm_stairs3!H$38,0)</f>
        <v>0</v>
      </c>
      <c r="AN33">
        <f>VLOOKUP(Z33,mcm_stairs3!$A$35:$M$37,mcm_stairs3!I$38,0)</f>
        <v>0</v>
      </c>
      <c r="AO33">
        <f>VLOOKUP(AA33,mcm_stairs3!$A$35:$M$37,mcm_stairs3!J$38,0)</f>
        <v>422.9</v>
      </c>
      <c r="AP33">
        <f>VLOOKUP(AB33,mcm_stairs3!$A$35:$M$37,mcm_stairs3!K$38,0)</f>
        <v>14.5</v>
      </c>
      <c r="AQ33">
        <f>VLOOKUP(AC33,mcm_stairs3!$A$35:$M$37,mcm_stairs3!L$38,0)</f>
        <v>0</v>
      </c>
      <c r="AR33">
        <f>VLOOKUP(AD33,mcm_stairs3!$A$35:$M$37,mcm_stairs3!M$38,0)</f>
        <v>2981.5</v>
      </c>
    </row>
    <row r="34" spans="1:44" x14ac:dyDescent="0.25">
      <c r="A34" s="6" t="s">
        <v>115</v>
      </c>
      <c r="B34" s="6" t="s">
        <v>74</v>
      </c>
      <c r="C34" s="6">
        <f t="shared" si="17"/>
        <v>6651</v>
      </c>
      <c r="D34" s="6">
        <f t="shared" si="17"/>
        <v>20093</v>
      </c>
      <c r="E34" s="6">
        <f t="shared" si="17"/>
        <v>18189</v>
      </c>
      <c r="F34" s="6">
        <f t="shared" si="17"/>
        <v>13906</v>
      </c>
      <c r="G34" s="6">
        <f t="shared" si="17"/>
        <v>16449</v>
      </c>
      <c r="H34" s="6">
        <f t="shared" si="17"/>
        <v>18607</v>
      </c>
      <c r="I34" s="6">
        <f t="shared" si="17"/>
        <v>13247</v>
      </c>
      <c r="J34" s="6">
        <f t="shared" si="17"/>
        <v>12200</v>
      </c>
      <c r="K34" s="6">
        <f t="shared" si="17"/>
        <v>13633</v>
      </c>
      <c r="L34" s="6">
        <f t="shared" si="17"/>
        <v>10470</v>
      </c>
      <c r="M34" s="6">
        <f t="shared" si="17"/>
        <v>13268</v>
      </c>
      <c r="N34" s="6">
        <f t="shared" si="17"/>
        <v>22136</v>
      </c>
      <c r="O34" s="6">
        <f>INT('raw data'!C68)</f>
        <v>6612</v>
      </c>
      <c r="P34" s="6" t="s">
        <v>135</v>
      </c>
      <c r="R34" t="str">
        <f t="shared" si="13"/>
        <v>testing12</v>
      </c>
      <c r="S34">
        <f t="shared" si="29"/>
        <v>3</v>
      </c>
      <c r="T34">
        <f t="shared" si="18"/>
        <v>1</v>
      </c>
      <c r="U34">
        <f t="shared" si="19"/>
        <v>1</v>
      </c>
      <c r="V34">
        <f t="shared" si="20"/>
        <v>1</v>
      </c>
      <c r="W34">
        <f t="shared" si="21"/>
        <v>1</v>
      </c>
      <c r="X34">
        <f t="shared" si="22"/>
        <v>1</v>
      </c>
      <c r="Y34">
        <f t="shared" si="23"/>
        <v>2</v>
      </c>
      <c r="Z34">
        <f t="shared" si="24"/>
        <v>2</v>
      </c>
      <c r="AA34">
        <f t="shared" si="25"/>
        <v>2</v>
      </c>
      <c r="AB34">
        <f t="shared" si="26"/>
        <v>2</v>
      </c>
      <c r="AC34">
        <f t="shared" si="27"/>
        <v>2</v>
      </c>
      <c r="AD34">
        <f t="shared" si="28"/>
        <v>1</v>
      </c>
      <c r="AE34">
        <f t="shared" si="16"/>
        <v>6612</v>
      </c>
      <c r="AF34">
        <f t="shared" si="30"/>
        <v>7526.2000000000007</v>
      </c>
      <c r="AG34">
        <f>VLOOKUP(S34,mcm_stairs3!$A$35:$M$37,mcm_stairs3!B$38,0)</f>
        <v>0</v>
      </c>
      <c r="AH34">
        <f>VLOOKUP(T34,mcm_stairs3!$A$35:$M$37,mcm_stairs3!C$38,0)</f>
        <v>785.7</v>
      </c>
      <c r="AI34">
        <f>VLOOKUP(U34,mcm_stairs3!$A$35:$M$37,mcm_stairs3!D$38,0)</f>
        <v>1378.6</v>
      </c>
      <c r="AJ34">
        <f>VLOOKUP(V34,mcm_stairs3!$A$35:$M$37,mcm_stairs3!E$38,0)</f>
        <v>463.4</v>
      </c>
      <c r="AK34">
        <f>VLOOKUP(W34,mcm_stairs3!$A$35:$M$37,mcm_stairs3!F$38,0)</f>
        <v>0</v>
      </c>
      <c r="AL34">
        <f>VLOOKUP(X34,mcm_stairs3!$A$35:$M$37,mcm_stairs3!G$38,0)</f>
        <v>0</v>
      </c>
      <c r="AM34">
        <f>VLOOKUP(Y34,mcm_stairs3!$A$35:$M$37,mcm_stairs3!H$38,0)</f>
        <v>4461.1000000000004</v>
      </c>
      <c r="AN34">
        <f>VLOOKUP(Z34,mcm_stairs3!$A$35:$M$37,mcm_stairs3!I$38,0)</f>
        <v>0</v>
      </c>
      <c r="AO34">
        <f>VLOOKUP(AA34,mcm_stairs3!$A$35:$M$37,mcm_stairs3!J$38,0)</f>
        <v>422.9</v>
      </c>
      <c r="AP34">
        <f>VLOOKUP(AB34,mcm_stairs3!$A$35:$M$37,mcm_stairs3!K$38,0)</f>
        <v>14.5</v>
      </c>
      <c r="AQ34">
        <f>VLOOKUP(AC34,mcm_stairs3!$A$35:$M$37,mcm_stairs3!L$38,0)</f>
        <v>0</v>
      </c>
      <c r="AR34">
        <f>VLOOKUP(AD34,mcm_stairs3!$A$35:$M$37,mcm_stairs3!M$38,0)</f>
        <v>0</v>
      </c>
    </row>
    <row r="35" spans="1:44" x14ac:dyDescent="0.25">
      <c r="A35" s="6" t="s">
        <v>116</v>
      </c>
      <c r="B35" s="6" t="s">
        <v>75</v>
      </c>
      <c r="C35" s="6">
        <f t="shared" si="17"/>
        <v>20093</v>
      </c>
      <c r="D35" s="6">
        <f t="shared" si="17"/>
        <v>18189</v>
      </c>
      <c r="E35" s="6">
        <f t="shared" si="17"/>
        <v>13906</v>
      </c>
      <c r="F35" s="6">
        <f t="shared" si="17"/>
        <v>16449</v>
      </c>
      <c r="G35" s="6">
        <f t="shared" si="17"/>
        <v>18607</v>
      </c>
      <c r="H35" s="6">
        <f t="shared" si="17"/>
        <v>13247</v>
      </c>
      <c r="I35" s="6">
        <f t="shared" si="17"/>
        <v>12200</v>
      </c>
      <c r="J35" s="6">
        <f t="shared" si="17"/>
        <v>13633</v>
      </c>
      <c r="K35" s="6">
        <f t="shared" si="17"/>
        <v>10470</v>
      </c>
      <c r="L35" s="6">
        <f t="shared" si="17"/>
        <v>13268</v>
      </c>
      <c r="M35" s="6">
        <f t="shared" si="17"/>
        <v>22136</v>
      </c>
      <c r="N35" s="6">
        <f t="shared" si="17"/>
        <v>6612</v>
      </c>
      <c r="O35" s="6">
        <f>INT('raw data'!C69)</f>
        <v>19117</v>
      </c>
      <c r="P35" s="6" t="s">
        <v>136</v>
      </c>
      <c r="R35" t="str">
        <f t="shared" si="13"/>
        <v>testing13</v>
      </c>
      <c r="S35">
        <f t="shared" si="29"/>
        <v>1</v>
      </c>
      <c r="T35">
        <f t="shared" si="18"/>
        <v>1</v>
      </c>
      <c r="U35">
        <f t="shared" si="19"/>
        <v>1</v>
      </c>
      <c r="V35">
        <f t="shared" si="20"/>
        <v>1</v>
      </c>
      <c r="W35">
        <f t="shared" si="21"/>
        <v>1</v>
      </c>
      <c r="X35">
        <f t="shared" si="22"/>
        <v>2</v>
      </c>
      <c r="Y35">
        <f t="shared" si="23"/>
        <v>2</v>
      </c>
      <c r="Z35">
        <f t="shared" si="24"/>
        <v>2</v>
      </c>
      <c r="AA35">
        <f t="shared" si="25"/>
        <v>3</v>
      </c>
      <c r="AB35">
        <f t="shared" si="26"/>
        <v>2</v>
      </c>
      <c r="AC35">
        <f t="shared" si="27"/>
        <v>1</v>
      </c>
      <c r="AD35">
        <f t="shared" si="28"/>
        <v>3</v>
      </c>
      <c r="AE35">
        <f t="shared" si="16"/>
        <v>19117</v>
      </c>
      <c r="AF35">
        <f t="shared" si="30"/>
        <v>23286.600000000006</v>
      </c>
      <c r="AG35">
        <f>VLOOKUP(S35,mcm_stairs3!$A$35:$M$37,mcm_stairs3!B$38,0)</f>
        <v>6774.8</v>
      </c>
      <c r="AH35">
        <f>VLOOKUP(T35,mcm_stairs3!$A$35:$M$37,mcm_stairs3!C$38,0)</f>
        <v>785.7</v>
      </c>
      <c r="AI35">
        <f>VLOOKUP(U35,mcm_stairs3!$A$35:$M$37,mcm_stairs3!D$38,0)</f>
        <v>1378.6</v>
      </c>
      <c r="AJ35">
        <f>VLOOKUP(V35,mcm_stairs3!$A$35:$M$37,mcm_stairs3!E$38,0)</f>
        <v>463.4</v>
      </c>
      <c r="AK35">
        <f>VLOOKUP(W35,mcm_stairs3!$A$35:$M$37,mcm_stairs3!F$38,0)</f>
        <v>0</v>
      </c>
      <c r="AL35">
        <f>VLOOKUP(X35,mcm_stairs3!$A$35:$M$37,mcm_stairs3!G$38,0)</f>
        <v>2775.6</v>
      </c>
      <c r="AM35">
        <f>VLOOKUP(Y35,mcm_stairs3!$A$35:$M$37,mcm_stairs3!H$38,0)</f>
        <v>4461.1000000000004</v>
      </c>
      <c r="AN35">
        <f>VLOOKUP(Z35,mcm_stairs3!$A$35:$M$37,mcm_stairs3!I$38,0)</f>
        <v>0</v>
      </c>
      <c r="AO35">
        <f>VLOOKUP(AA35,mcm_stairs3!$A$35:$M$37,mcm_stairs3!J$38,0)</f>
        <v>447.4</v>
      </c>
      <c r="AP35">
        <f>VLOOKUP(AB35,mcm_stairs3!$A$35:$M$37,mcm_stairs3!K$38,0)</f>
        <v>14.5</v>
      </c>
      <c r="AQ35">
        <f>VLOOKUP(AC35,mcm_stairs3!$A$35:$M$37,mcm_stairs3!L$38,0)</f>
        <v>4335.6000000000004</v>
      </c>
      <c r="AR35">
        <f>VLOOKUP(AD35,mcm_stairs3!$A$35:$M$37,mcm_stairs3!M$38,0)</f>
        <v>1849.9</v>
      </c>
    </row>
    <row r="36" spans="1:44" x14ac:dyDescent="0.25">
      <c r="A36" s="6" t="s">
        <v>117</v>
      </c>
      <c r="B36" s="6" t="s">
        <v>76</v>
      </c>
      <c r="C36" s="6">
        <f t="shared" si="17"/>
        <v>18189</v>
      </c>
      <c r="D36" s="6">
        <f t="shared" si="17"/>
        <v>13906</v>
      </c>
      <c r="E36" s="6">
        <f t="shared" si="17"/>
        <v>16449</v>
      </c>
      <c r="F36" s="6">
        <f t="shared" si="17"/>
        <v>18607</v>
      </c>
      <c r="G36" s="6">
        <f t="shared" si="17"/>
        <v>13247</v>
      </c>
      <c r="H36" s="6">
        <f t="shared" si="17"/>
        <v>12200</v>
      </c>
      <c r="I36" s="6">
        <f t="shared" si="17"/>
        <v>13633</v>
      </c>
      <c r="J36" s="6">
        <f t="shared" si="17"/>
        <v>10470</v>
      </c>
      <c r="K36" s="6">
        <f t="shared" si="17"/>
        <v>13268</v>
      </c>
      <c r="L36" s="6">
        <f t="shared" si="17"/>
        <v>22136</v>
      </c>
      <c r="M36" s="6">
        <f t="shared" si="17"/>
        <v>6612</v>
      </c>
      <c r="N36" s="6">
        <f t="shared" si="17"/>
        <v>19117</v>
      </c>
      <c r="O36" s="6">
        <f>INT('raw data'!C70)</f>
        <v>22950</v>
      </c>
      <c r="P36" s="6" t="s">
        <v>137</v>
      </c>
      <c r="R36" t="str">
        <f t="shared" si="13"/>
        <v>testing14</v>
      </c>
      <c r="S36">
        <f t="shared" si="29"/>
        <v>1</v>
      </c>
      <c r="T36">
        <f t="shared" si="18"/>
        <v>1</v>
      </c>
      <c r="U36">
        <f t="shared" si="19"/>
        <v>1</v>
      </c>
      <c r="V36">
        <f t="shared" si="20"/>
        <v>1</v>
      </c>
      <c r="W36">
        <f t="shared" si="21"/>
        <v>1</v>
      </c>
      <c r="X36">
        <f t="shared" si="22"/>
        <v>2</v>
      </c>
      <c r="Y36">
        <f t="shared" si="23"/>
        <v>2</v>
      </c>
      <c r="Z36">
        <f t="shared" si="24"/>
        <v>3</v>
      </c>
      <c r="AA36">
        <f t="shared" si="25"/>
        <v>2</v>
      </c>
      <c r="AB36">
        <f t="shared" si="26"/>
        <v>1</v>
      </c>
      <c r="AC36">
        <f t="shared" si="27"/>
        <v>3</v>
      </c>
      <c r="AD36">
        <f t="shared" si="28"/>
        <v>1</v>
      </c>
      <c r="AE36">
        <f t="shared" si="16"/>
        <v>22950</v>
      </c>
      <c r="AF36">
        <f t="shared" si="30"/>
        <v>26920.400000000001</v>
      </c>
      <c r="AG36">
        <f>VLOOKUP(S36,mcm_stairs3!$A$35:$M$37,mcm_stairs3!B$38,0)</f>
        <v>6774.8</v>
      </c>
      <c r="AH36">
        <f>VLOOKUP(T36,mcm_stairs3!$A$35:$M$37,mcm_stairs3!C$38,0)</f>
        <v>785.7</v>
      </c>
      <c r="AI36">
        <f>VLOOKUP(U36,mcm_stairs3!$A$35:$M$37,mcm_stairs3!D$38,0)</f>
        <v>1378.6</v>
      </c>
      <c r="AJ36">
        <f>VLOOKUP(V36,mcm_stairs3!$A$35:$M$37,mcm_stairs3!E$38,0)</f>
        <v>463.4</v>
      </c>
      <c r="AK36">
        <f>VLOOKUP(W36,mcm_stairs3!$A$35:$M$37,mcm_stairs3!F$38,0)</f>
        <v>0</v>
      </c>
      <c r="AL36">
        <f>VLOOKUP(X36,mcm_stairs3!$A$35:$M$37,mcm_stairs3!G$38,0)</f>
        <v>2775.6</v>
      </c>
      <c r="AM36">
        <f>VLOOKUP(Y36,mcm_stairs3!$A$35:$M$37,mcm_stairs3!H$38,0)</f>
        <v>4461.1000000000004</v>
      </c>
      <c r="AN36">
        <f>VLOOKUP(Z36,mcm_stairs3!$A$35:$M$37,mcm_stairs3!I$38,0)</f>
        <v>3315.9</v>
      </c>
      <c r="AO36">
        <f>VLOOKUP(AA36,mcm_stairs3!$A$35:$M$37,mcm_stairs3!J$38,0)</f>
        <v>422.9</v>
      </c>
      <c r="AP36">
        <f>VLOOKUP(AB36,mcm_stairs3!$A$35:$M$37,mcm_stairs3!K$38,0)</f>
        <v>0</v>
      </c>
      <c r="AQ36">
        <f>VLOOKUP(AC36,mcm_stairs3!$A$35:$M$37,mcm_stairs3!L$38,0)</f>
        <v>6542.4</v>
      </c>
      <c r="AR36">
        <f>VLOOKUP(AD36,mcm_stairs3!$A$35:$M$37,mcm_stairs3!M$38,0)</f>
        <v>0</v>
      </c>
    </row>
    <row r="37" spans="1:44" x14ac:dyDescent="0.25">
      <c r="A37" s="6" t="s">
        <v>118</v>
      </c>
      <c r="B37" s="6" t="s">
        <v>77</v>
      </c>
      <c r="C37" s="6">
        <f t="shared" ref="C37:N42" si="31">D36</f>
        <v>13906</v>
      </c>
      <c r="D37" s="6">
        <f t="shared" si="31"/>
        <v>16449</v>
      </c>
      <c r="E37" s="6">
        <f t="shared" si="31"/>
        <v>18607</v>
      </c>
      <c r="F37" s="6">
        <f t="shared" si="31"/>
        <v>13247</v>
      </c>
      <c r="G37" s="6">
        <f t="shared" si="31"/>
        <v>12200</v>
      </c>
      <c r="H37" s="6">
        <f t="shared" si="31"/>
        <v>13633</v>
      </c>
      <c r="I37" s="6">
        <f t="shared" si="31"/>
        <v>10470</v>
      </c>
      <c r="J37" s="6">
        <f t="shared" si="31"/>
        <v>13268</v>
      </c>
      <c r="K37" s="6">
        <f t="shared" si="31"/>
        <v>22136</v>
      </c>
      <c r="L37" s="6">
        <f t="shared" si="31"/>
        <v>6612</v>
      </c>
      <c r="M37" s="6">
        <f t="shared" si="31"/>
        <v>19117</v>
      </c>
      <c r="N37" s="6">
        <f t="shared" si="31"/>
        <v>22950</v>
      </c>
      <c r="O37" s="6">
        <f>INT('raw data'!C71)</f>
        <v>12149</v>
      </c>
      <c r="P37" s="6" t="s">
        <v>138</v>
      </c>
      <c r="R37" t="str">
        <f t="shared" si="13"/>
        <v>testing15</v>
      </c>
      <c r="S37">
        <f t="shared" si="29"/>
        <v>1</v>
      </c>
      <c r="T37">
        <f t="shared" si="18"/>
        <v>1</v>
      </c>
      <c r="U37">
        <f t="shared" si="19"/>
        <v>1</v>
      </c>
      <c r="V37">
        <f t="shared" si="20"/>
        <v>1</v>
      </c>
      <c r="W37">
        <f t="shared" si="21"/>
        <v>2</v>
      </c>
      <c r="X37">
        <f t="shared" si="22"/>
        <v>2</v>
      </c>
      <c r="Y37">
        <f t="shared" si="23"/>
        <v>3</v>
      </c>
      <c r="Z37">
        <f t="shared" si="24"/>
        <v>2</v>
      </c>
      <c r="AA37">
        <f t="shared" si="25"/>
        <v>1</v>
      </c>
      <c r="AB37">
        <f t="shared" si="26"/>
        <v>3</v>
      </c>
      <c r="AC37">
        <f t="shared" si="27"/>
        <v>1</v>
      </c>
      <c r="AD37">
        <f t="shared" si="28"/>
        <v>1</v>
      </c>
      <c r="AE37">
        <f t="shared" si="16"/>
        <v>12149</v>
      </c>
      <c r="AF37">
        <f t="shared" si="30"/>
        <v>16889.099999999999</v>
      </c>
      <c r="AG37">
        <f>VLOOKUP(S37,mcm_stairs3!$A$35:$M$37,mcm_stairs3!B$38,0)</f>
        <v>6774.8</v>
      </c>
      <c r="AH37">
        <f>VLOOKUP(T37,mcm_stairs3!$A$35:$M$37,mcm_stairs3!C$38,0)</f>
        <v>785.7</v>
      </c>
      <c r="AI37">
        <f>VLOOKUP(U37,mcm_stairs3!$A$35:$M$37,mcm_stairs3!D$38,0)</f>
        <v>1378.6</v>
      </c>
      <c r="AJ37">
        <f>VLOOKUP(V37,mcm_stairs3!$A$35:$M$37,mcm_stairs3!E$38,0)</f>
        <v>463.4</v>
      </c>
      <c r="AK37">
        <f>VLOOKUP(W37,mcm_stairs3!$A$35:$M$37,mcm_stairs3!F$38,0)</f>
        <v>375.4</v>
      </c>
      <c r="AL37">
        <f>VLOOKUP(X37,mcm_stairs3!$A$35:$M$37,mcm_stairs3!G$38,0)</f>
        <v>2775.6</v>
      </c>
      <c r="AM37">
        <f>VLOOKUP(Y37,mcm_stairs3!$A$35:$M$37,mcm_stairs3!H$38,0)</f>
        <v>0</v>
      </c>
      <c r="AN37">
        <f>VLOOKUP(Z37,mcm_stairs3!$A$35:$M$37,mcm_stairs3!I$38,0)</f>
        <v>0</v>
      </c>
      <c r="AO37">
        <f>VLOOKUP(AA37,mcm_stairs3!$A$35:$M$37,mcm_stairs3!J$38,0)</f>
        <v>0</v>
      </c>
      <c r="AP37">
        <f>VLOOKUP(AB37,mcm_stairs3!$A$35:$M$37,mcm_stairs3!K$38,0)</f>
        <v>0</v>
      </c>
      <c r="AQ37">
        <f>VLOOKUP(AC37,mcm_stairs3!$A$35:$M$37,mcm_stairs3!L$38,0)</f>
        <v>4335.6000000000004</v>
      </c>
      <c r="AR37">
        <f>VLOOKUP(AD37,mcm_stairs3!$A$35:$M$37,mcm_stairs3!M$38,0)</f>
        <v>0</v>
      </c>
    </row>
    <row r="38" spans="1:44" x14ac:dyDescent="0.25">
      <c r="A38" s="6" t="s">
        <v>119</v>
      </c>
      <c r="B38" s="6" t="s">
        <v>78</v>
      </c>
      <c r="C38" s="6">
        <f t="shared" si="31"/>
        <v>16449</v>
      </c>
      <c r="D38" s="6">
        <f t="shared" si="31"/>
        <v>18607</v>
      </c>
      <c r="E38" s="6">
        <f t="shared" si="31"/>
        <v>13247</v>
      </c>
      <c r="F38" s="6">
        <f t="shared" si="31"/>
        <v>12200</v>
      </c>
      <c r="G38" s="6">
        <f t="shared" si="31"/>
        <v>13633</v>
      </c>
      <c r="H38" s="6">
        <f t="shared" si="31"/>
        <v>10470</v>
      </c>
      <c r="I38" s="6">
        <f t="shared" si="31"/>
        <v>13268</v>
      </c>
      <c r="J38" s="6">
        <f t="shared" si="31"/>
        <v>22136</v>
      </c>
      <c r="K38" s="6">
        <f t="shared" si="31"/>
        <v>6612</v>
      </c>
      <c r="L38" s="6">
        <f t="shared" si="31"/>
        <v>19117</v>
      </c>
      <c r="M38" s="6">
        <f t="shared" si="31"/>
        <v>22950</v>
      </c>
      <c r="N38" s="6">
        <f t="shared" si="31"/>
        <v>12149</v>
      </c>
      <c r="O38" s="6">
        <f>INT('raw data'!C72)</f>
        <v>14752</v>
      </c>
      <c r="P38" s="6" t="s">
        <v>139</v>
      </c>
      <c r="R38" t="str">
        <f t="shared" si="13"/>
        <v>testing16</v>
      </c>
      <c r="S38">
        <f t="shared" si="29"/>
        <v>1</v>
      </c>
      <c r="T38">
        <f t="shared" si="18"/>
        <v>1</v>
      </c>
      <c r="U38">
        <f t="shared" si="19"/>
        <v>1</v>
      </c>
      <c r="V38">
        <f t="shared" si="20"/>
        <v>2</v>
      </c>
      <c r="W38">
        <f t="shared" si="21"/>
        <v>1</v>
      </c>
      <c r="X38">
        <f t="shared" si="22"/>
        <v>3</v>
      </c>
      <c r="Y38">
        <f t="shared" si="23"/>
        <v>2</v>
      </c>
      <c r="Z38">
        <f t="shared" si="24"/>
        <v>1</v>
      </c>
      <c r="AA38">
        <f t="shared" si="25"/>
        <v>3</v>
      </c>
      <c r="AB38">
        <f t="shared" si="26"/>
        <v>1</v>
      </c>
      <c r="AC38">
        <f t="shared" si="27"/>
        <v>1</v>
      </c>
      <c r="AD38">
        <f t="shared" si="28"/>
        <v>2</v>
      </c>
      <c r="AE38">
        <f t="shared" si="16"/>
        <v>14752</v>
      </c>
      <c r="AF38">
        <f t="shared" si="30"/>
        <v>26237.100000000006</v>
      </c>
      <c r="AG38">
        <f>VLOOKUP(S38,mcm_stairs3!$A$35:$M$37,mcm_stairs3!B$38,0)</f>
        <v>6774.8</v>
      </c>
      <c r="AH38">
        <f>VLOOKUP(T38,mcm_stairs3!$A$35:$M$37,mcm_stairs3!C$38,0)</f>
        <v>785.7</v>
      </c>
      <c r="AI38">
        <f>VLOOKUP(U38,mcm_stairs3!$A$35:$M$37,mcm_stairs3!D$38,0)</f>
        <v>1378.6</v>
      </c>
      <c r="AJ38">
        <f>VLOOKUP(V38,mcm_stairs3!$A$35:$M$37,mcm_stairs3!E$38,0)</f>
        <v>0</v>
      </c>
      <c r="AK38">
        <f>VLOOKUP(W38,mcm_stairs3!$A$35:$M$37,mcm_stairs3!F$38,0)</f>
        <v>0</v>
      </c>
      <c r="AL38">
        <f>VLOOKUP(X38,mcm_stairs3!$A$35:$M$37,mcm_stairs3!G$38,0)</f>
        <v>3048.5</v>
      </c>
      <c r="AM38">
        <f>VLOOKUP(Y38,mcm_stairs3!$A$35:$M$37,mcm_stairs3!H$38,0)</f>
        <v>4461.1000000000004</v>
      </c>
      <c r="AN38">
        <f>VLOOKUP(Z38,mcm_stairs3!$A$35:$M$37,mcm_stairs3!I$38,0)</f>
        <v>2023.9</v>
      </c>
      <c r="AO38">
        <f>VLOOKUP(AA38,mcm_stairs3!$A$35:$M$37,mcm_stairs3!J$38,0)</f>
        <v>447.4</v>
      </c>
      <c r="AP38">
        <f>VLOOKUP(AB38,mcm_stairs3!$A$35:$M$37,mcm_stairs3!K$38,0)</f>
        <v>0</v>
      </c>
      <c r="AQ38">
        <f>VLOOKUP(AC38,mcm_stairs3!$A$35:$M$37,mcm_stairs3!L$38,0)</f>
        <v>4335.6000000000004</v>
      </c>
      <c r="AR38">
        <f>VLOOKUP(AD38,mcm_stairs3!$A$35:$M$37,mcm_stairs3!M$38,0)</f>
        <v>2981.5</v>
      </c>
    </row>
    <row r="39" spans="1:44" x14ac:dyDescent="0.25">
      <c r="A39" s="6" t="s">
        <v>120</v>
      </c>
      <c r="B39" s="6" t="s">
        <v>79</v>
      </c>
      <c r="C39" s="6">
        <f t="shared" si="31"/>
        <v>18607</v>
      </c>
      <c r="D39" s="6">
        <f t="shared" si="31"/>
        <v>13247</v>
      </c>
      <c r="E39" s="6">
        <f t="shared" si="31"/>
        <v>12200</v>
      </c>
      <c r="F39" s="6">
        <f t="shared" si="31"/>
        <v>13633</v>
      </c>
      <c r="G39" s="6">
        <f t="shared" si="31"/>
        <v>10470</v>
      </c>
      <c r="H39" s="6">
        <f t="shared" si="31"/>
        <v>13268</v>
      </c>
      <c r="I39" s="6">
        <f t="shared" si="31"/>
        <v>22136</v>
      </c>
      <c r="J39" s="6">
        <f t="shared" si="31"/>
        <v>6612</v>
      </c>
      <c r="K39" s="6">
        <f t="shared" si="31"/>
        <v>19117</v>
      </c>
      <c r="L39" s="6">
        <f t="shared" si="31"/>
        <v>22950</v>
      </c>
      <c r="M39" s="6">
        <f t="shared" si="31"/>
        <v>12149</v>
      </c>
      <c r="N39" s="6">
        <f t="shared" si="31"/>
        <v>14752</v>
      </c>
      <c r="O39" s="6">
        <f>INT('raw data'!C73)</f>
        <v>14912</v>
      </c>
      <c r="P39" s="6" t="s">
        <v>140</v>
      </c>
      <c r="R39" t="str">
        <f t="shared" si="13"/>
        <v>testing17</v>
      </c>
      <c r="S39">
        <f t="shared" si="29"/>
        <v>1</v>
      </c>
      <c r="T39">
        <f t="shared" si="18"/>
        <v>1</v>
      </c>
      <c r="U39">
        <f t="shared" si="19"/>
        <v>2</v>
      </c>
      <c r="V39">
        <f t="shared" si="20"/>
        <v>1</v>
      </c>
      <c r="W39">
        <f t="shared" si="21"/>
        <v>2</v>
      </c>
      <c r="X39">
        <f t="shared" si="22"/>
        <v>2</v>
      </c>
      <c r="Y39">
        <f t="shared" si="23"/>
        <v>1</v>
      </c>
      <c r="Z39">
        <f t="shared" si="24"/>
        <v>3</v>
      </c>
      <c r="AA39">
        <f t="shared" si="25"/>
        <v>1</v>
      </c>
      <c r="AB39">
        <f t="shared" si="26"/>
        <v>1</v>
      </c>
      <c r="AC39">
        <f t="shared" si="27"/>
        <v>2</v>
      </c>
      <c r="AD39">
        <f t="shared" si="28"/>
        <v>2</v>
      </c>
      <c r="AE39">
        <f t="shared" si="16"/>
        <v>14912</v>
      </c>
      <c r="AF39">
        <f t="shared" si="30"/>
        <v>17472.3</v>
      </c>
      <c r="AG39">
        <f>VLOOKUP(S39,mcm_stairs3!$A$35:$M$37,mcm_stairs3!B$38,0)</f>
        <v>6774.8</v>
      </c>
      <c r="AH39">
        <f>VLOOKUP(T39,mcm_stairs3!$A$35:$M$37,mcm_stairs3!C$38,0)</f>
        <v>785.7</v>
      </c>
      <c r="AI39">
        <f>VLOOKUP(U39,mcm_stairs3!$A$35:$M$37,mcm_stairs3!D$38,0)</f>
        <v>0</v>
      </c>
      <c r="AJ39">
        <f>VLOOKUP(V39,mcm_stairs3!$A$35:$M$37,mcm_stairs3!E$38,0)</f>
        <v>463.4</v>
      </c>
      <c r="AK39">
        <f>VLOOKUP(W39,mcm_stairs3!$A$35:$M$37,mcm_stairs3!F$38,0)</f>
        <v>375.4</v>
      </c>
      <c r="AL39">
        <f>VLOOKUP(X39,mcm_stairs3!$A$35:$M$37,mcm_stairs3!G$38,0)</f>
        <v>2775.6</v>
      </c>
      <c r="AM39">
        <f>VLOOKUP(Y39,mcm_stairs3!$A$35:$M$37,mcm_stairs3!H$38,0)</f>
        <v>0</v>
      </c>
      <c r="AN39">
        <f>VLOOKUP(Z39,mcm_stairs3!$A$35:$M$37,mcm_stairs3!I$38,0)</f>
        <v>3315.9</v>
      </c>
      <c r="AO39">
        <f>VLOOKUP(AA39,mcm_stairs3!$A$35:$M$37,mcm_stairs3!J$38,0)</f>
        <v>0</v>
      </c>
      <c r="AP39">
        <f>VLOOKUP(AB39,mcm_stairs3!$A$35:$M$37,mcm_stairs3!K$38,0)</f>
        <v>0</v>
      </c>
      <c r="AQ39">
        <f>VLOOKUP(AC39,mcm_stairs3!$A$35:$M$37,mcm_stairs3!L$38,0)</f>
        <v>0</v>
      </c>
      <c r="AR39">
        <f>VLOOKUP(AD39,mcm_stairs3!$A$35:$M$37,mcm_stairs3!M$38,0)</f>
        <v>2981.5</v>
      </c>
    </row>
    <row r="40" spans="1:44" x14ac:dyDescent="0.25">
      <c r="A40" s="6" t="s">
        <v>121</v>
      </c>
      <c r="B40" s="6" t="s">
        <v>80</v>
      </c>
      <c r="C40" s="6">
        <f t="shared" si="31"/>
        <v>13247</v>
      </c>
      <c r="D40" s="6">
        <f t="shared" si="31"/>
        <v>12200</v>
      </c>
      <c r="E40" s="6">
        <f t="shared" si="31"/>
        <v>13633</v>
      </c>
      <c r="F40" s="6">
        <f t="shared" si="31"/>
        <v>10470</v>
      </c>
      <c r="G40" s="6">
        <f t="shared" si="31"/>
        <v>13268</v>
      </c>
      <c r="H40" s="6">
        <f t="shared" si="31"/>
        <v>22136</v>
      </c>
      <c r="I40" s="6">
        <f t="shared" si="31"/>
        <v>6612</v>
      </c>
      <c r="J40" s="6">
        <f t="shared" si="31"/>
        <v>19117</v>
      </c>
      <c r="K40" s="6">
        <f t="shared" si="31"/>
        <v>22950</v>
      </c>
      <c r="L40" s="6">
        <f t="shared" si="31"/>
        <v>12149</v>
      </c>
      <c r="M40" s="6">
        <f t="shared" si="31"/>
        <v>14752</v>
      </c>
      <c r="N40" s="6">
        <f t="shared" si="31"/>
        <v>14912</v>
      </c>
      <c r="O40" s="6">
        <f>INT('raw data'!C74)</f>
        <v>14325</v>
      </c>
      <c r="P40" s="6" t="s">
        <v>141</v>
      </c>
      <c r="R40" t="str">
        <f t="shared" si="13"/>
        <v>testing18</v>
      </c>
      <c r="S40">
        <f t="shared" si="29"/>
        <v>1</v>
      </c>
      <c r="T40">
        <f t="shared" si="18"/>
        <v>2</v>
      </c>
      <c r="U40">
        <f t="shared" si="19"/>
        <v>1</v>
      </c>
      <c r="V40">
        <f t="shared" si="20"/>
        <v>2</v>
      </c>
      <c r="W40">
        <f t="shared" si="21"/>
        <v>1</v>
      </c>
      <c r="X40">
        <f t="shared" si="22"/>
        <v>1</v>
      </c>
      <c r="Y40">
        <f t="shared" si="23"/>
        <v>3</v>
      </c>
      <c r="Z40">
        <f t="shared" si="24"/>
        <v>1</v>
      </c>
      <c r="AA40">
        <f t="shared" si="25"/>
        <v>1</v>
      </c>
      <c r="AB40">
        <f t="shared" si="26"/>
        <v>2</v>
      </c>
      <c r="AC40">
        <f t="shared" si="27"/>
        <v>1</v>
      </c>
      <c r="AD40">
        <f t="shared" si="28"/>
        <v>2</v>
      </c>
      <c r="AE40">
        <f t="shared" si="16"/>
        <v>14325</v>
      </c>
      <c r="AF40">
        <f t="shared" si="30"/>
        <v>17508.900000000001</v>
      </c>
      <c r="AG40">
        <f>VLOOKUP(S40,mcm_stairs3!$A$35:$M$37,mcm_stairs3!B$38,0)</f>
        <v>6774.8</v>
      </c>
      <c r="AH40">
        <f>VLOOKUP(T40,mcm_stairs3!$A$35:$M$37,mcm_stairs3!C$38,0)</f>
        <v>0</v>
      </c>
      <c r="AI40">
        <f>VLOOKUP(U40,mcm_stairs3!$A$35:$M$37,mcm_stairs3!D$38,0)</f>
        <v>1378.6</v>
      </c>
      <c r="AJ40">
        <f>VLOOKUP(V40,mcm_stairs3!$A$35:$M$37,mcm_stairs3!E$38,0)</f>
        <v>0</v>
      </c>
      <c r="AK40">
        <f>VLOOKUP(W40,mcm_stairs3!$A$35:$M$37,mcm_stairs3!F$38,0)</f>
        <v>0</v>
      </c>
      <c r="AL40">
        <f>VLOOKUP(X40,mcm_stairs3!$A$35:$M$37,mcm_stairs3!G$38,0)</f>
        <v>0</v>
      </c>
      <c r="AM40">
        <f>VLOOKUP(Y40,mcm_stairs3!$A$35:$M$37,mcm_stairs3!H$38,0)</f>
        <v>0</v>
      </c>
      <c r="AN40">
        <f>VLOOKUP(Z40,mcm_stairs3!$A$35:$M$37,mcm_stairs3!I$38,0)</f>
        <v>2023.9</v>
      </c>
      <c r="AO40">
        <f>VLOOKUP(AA40,mcm_stairs3!$A$35:$M$37,mcm_stairs3!J$38,0)</f>
        <v>0</v>
      </c>
      <c r="AP40">
        <f>VLOOKUP(AB40,mcm_stairs3!$A$35:$M$37,mcm_stairs3!K$38,0)</f>
        <v>14.5</v>
      </c>
      <c r="AQ40">
        <f>VLOOKUP(AC40,mcm_stairs3!$A$35:$M$37,mcm_stairs3!L$38,0)</f>
        <v>4335.6000000000004</v>
      </c>
      <c r="AR40">
        <f>VLOOKUP(AD40,mcm_stairs3!$A$35:$M$37,mcm_stairs3!M$38,0)</f>
        <v>2981.5</v>
      </c>
    </row>
    <row r="41" spans="1:44" x14ac:dyDescent="0.25">
      <c r="A41" s="6" t="s">
        <v>122</v>
      </c>
      <c r="B41" s="6" t="s">
        <v>81</v>
      </c>
      <c r="C41" s="6">
        <f t="shared" si="31"/>
        <v>12200</v>
      </c>
      <c r="D41" s="6">
        <f t="shared" si="31"/>
        <v>13633</v>
      </c>
      <c r="E41" s="6">
        <f t="shared" si="31"/>
        <v>10470</v>
      </c>
      <c r="F41" s="6">
        <f t="shared" si="31"/>
        <v>13268</v>
      </c>
      <c r="G41" s="6">
        <f t="shared" si="31"/>
        <v>22136</v>
      </c>
      <c r="H41" s="6">
        <f t="shared" si="31"/>
        <v>6612</v>
      </c>
      <c r="I41" s="6">
        <f t="shared" si="31"/>
        <v>19117</v>
      </c>
      <c r="J41" s="6">
        <f t="shared" si="31"/>
        <v>22950</v>
      </c>
      <c r="K41" s="6">
        <f t="shared" si="31"/>
        <v>12149</v>
      </c>
      <c r="L41" s="6">
        <f t="shared" si="31"/>
        <v>14752</v>
      </c>
      <c r="M41" s="6">
        <f t="shared" si="31"/>
        <v>14912</v>
      </c>
      <c r="N41" s="6">
        <f t="shared" si="31"/>
        <v>14325</v>
      </c>
      <c r="O41" s="6">
        <f>INT('raw data'!C75)</f>
        <v>15512</v>
      </c>
      <c r="P41" s="6" t="s">
        <v>142</v>
      </c>
      <c r="R41" t="str">
        <f t="shared" si="13"/>
        <v>testing19</v>
      </c>
      <c r="S41">
        <f t="shared" si="29"/>
        <v>2</v>
      </c>
      <c r="T41">
        <f t="shared" si="18"/>
        <v>1</v>
      </c>
      <c r="U41">
        <f t="shared" si="19"/>
        <v>2</v>
      </c>
      <c r="V41">
        <f t="shared" si="20"/>
        <v>1</v>
      </c>
      <c r="W41">
        <f t="shared" si="21"/>
        <v>1</v>
      </c>
      <c r="X41">
        <f t="shared" si="22"/>
        <v>3</v>
      </c>
      <c r="Y41">
        <f t="shared" si="23"/>
        <v>1</v>
      </c>
      <c r="Z41">
        <f t="shared" si="24"/>
        <v>1</v>
      </c>
      <c r="AA41">
        <f t="shared" si="25"/>
        <v>2</v>
      </c>
      <c r="AB41">
        <f t="shared" si="26"/>
        <v>1</v>
      </c>
      <c r="AC41">
        <f t="shared" si="27"/>
        <v>1</v>
      </c>
      <c r="AD41">
        <f t="shared" si="28"/>
        <v>2</v>
      </c>
      <c r="AE41">
        <f t="shared" si="16"/>
        <v>15512</v>
      </c>
      <c r="AF41">
        <f t="shared" si="30"/>
        <v>14061.5</v>
      </c>
      <c r="AG41">
        <f>VLOOKUP(S41,mcm_stairs3!$A$35:$M$37,mcm_stairs3!B$38,0)</f>
        <v>0</v>
      </c>
      <c r="AH41">
        <f>VLOOKUP(T41,mcm_stairs3!$A$35:$M$37,mcm_stairs3!C$38,0)</f>
        <v>785.7</v>
      </c>
      <c r="AI41">
        <f>VLOOKUP(U41,mcm_stairs3!$A$35:$M$37,mcm_stairs3!D$38,0)</f>
        <v>0</v>
      </c>
      <c r="AJ41">
        <f>VLOOKUP(V41,mcm_stairs3!$A$35:$M$37,mcm_stairs3!E$38,0)</f>
        <v>463.4</v>
      </c>
      <c r="AK41">
        <f>VLOOKUP(W41,mcm_stairs3!$A$35:$M$37,mcm_stairs3!F$38,0)</f>
        <v>0</v>
      </c>
      <c r="AL41">
        <f>VLOOKUP(X41,mcm_stairs3!$A$35:$M$37,mcm_stairs3!G$38,0)</f>
        <v>3048.5</v>
      </c>
      <c r="AM41">
        <f>VLOOKUP(Y41,mcm_stairs3!$A$35:$M$37,mcm_stairs3!H$38,0)</f>
        <v>0</v>
      </c>
      <c r="AN41">
        <f>VLOOKUP(Z41,mcm_stairs3!$A$35:$M$37,mcm_stairs3!I$38,0)</f>
        <v>2023.9</v>
      </c>
      <c r="AO41">
        <f>VLOOKUP(AA41,mcm_stairs3!$A$35:$M$37,mcm_stairs3!J$38,0)</f>
        <v>422.9</v>
      </c>
      <c r="AP41">
        <f>VLOOKUP(AB41,mcm_stairs3!$A$35:$M$37,mcm_stairs3!K$38,0)</f>
        <v>0</v>
      </c>
      <c r="AQ41">
        <f>VLOOKUP(AC41,mcm_stairs3!$A$35:$M$37,mcm_stairs3!L$38,0)</f>
        <v>4335.6000000000004</v>
      </c>
      <c r="AR41">
        <f>VLOOKUP(AD41,mcm_stairs3!$A$35:$M$37,mcm_stairs3!M$38,0)</f>
        <v>2981.5</v>
      </c>
    </row>
    <row r="42" spans="1:44" x14ac:dyDescent="0.25">
      <c r="A42" s="6" t="s">
        <v>123</v>
      </c>
      <c r="B42" s="6" t="s">
        <v>82</v>
      </c>
      <c r="C42" s="6">
        <f t="shared" si="31"/>
        <v>13633</v>
      </c>
      <c r="D42" s="6">
        <f t="shared" si="31"/>
        <v>10470</v>
      </c>
      <c r="E42" s="6">
        <f t="shared" si="31"/>
        <v>13268</v>
      </c>
      <c r="F42" s="6">
        <f t="shared" si="31"/>
        <v>22136</v>
      </c>
      <c r="G42" s="6">
        <f t="shared" si="31"/>
        <v>6612</v>
      </c>
      <c r="H42" s="6">
        <f t="shared" si="31"/>
        <v>19117</v>
      </c>
      <c r="I42" s="6">
        <f t="shared" si="31"/>
        <v>22950</v>
      </c>
      <c r="J42" s="6">
        <f t="shared" si="31"/>
        <v>12149</v>
      </c>
      <c r="K42" s="6">
        <f t="shared" si="31"/>
        <v>14752</v>
      </c>
      <c r="L42" s="6">
        <f t="shared" si="31"/>
        <v>14912</v>
      </c>
      <c r="M42" s="6">
        <f t="shared" si="31"/>
        <v>14325</v>
      </c>
      <c r="N42" s="6">
        <f t="shared" si="31"/>
        <v>15512</v>
      </c>
      <c r="O42" s="6">
        <f>INT('raw data'!C76)</f>
        <v>12842</v>
      </c>
      <c r="P42" s="6" t="s">
        <v>143</v>
      </c>
      <c r="R42" t="str">
        <f t="shared" si="13"/>
        <v>testing20</v>
      </c>
      <c r="S42">
        <f t="shared" si="29"/>
        <v>1</v>
      </c>
      <c r="T42">
        <f t="shared" si="18"/>
        <v>2</v>
      </c>
      <c r="U42">
        <f t="shared" si="19"/>
        <v>1</v>
      </c>
      <c r="V42">
        <f t="shared" si="20"/>
        <v>1</v>
      </c>
      <c r="W42">
        <f t="shared" si="21"/>
        <v>3</v>
      </c>
      <c r="X42">
        <f t="shared" si="22"/>
        <v>1</v>
      </c>
      <c r="Y42">
        <f t="shared" si="23"/>
        <v>1</v>
      </c>
      <c r="Z42">
        <f t="shared" si="24"/>
        <v>2</v>
      </c>
      <c r="AA42">
        <f t="shared" si="25"/>
        <v>2</v>
      </c>
      <c r="AB42">
        <f t="shared" si="26"/>
        <v>1</v>
      </c>
      <c r="AC42">
        <f t="shared" si="27"/>
        <v>2</v>
      </c>
      <c r="AD42">
        <f t="shared" si="28"/>
        <v>1</v>
      </c>
      <c r="AE42">
        <f t="shared" si="16"/>
        <v>12842</v>
      </c>
      <c r="AF42">
        <f t="shared" si="30"/>
        <v>9464.5999999999985</v>
      </c>
      <c r="AG42">
        <f>VLOOKUP(S42,mcm_stairs3!$A$35:$M$37,mcm_stairs3!B$38,0)</f>
        <v>6774.8</v>
      </c>
      <c r="AH42">
        <f>VLOOKUP(T42,mcm_stairs3!$A$35:$M$37,mcm_stairs3!C$38,0)</f>
        <v>0</v>
      </c>
      <c r="AI42">
        <f>VLOOKUP(U42,mcm_stairs3!$A$35:$M$37,mcm_stairs3!D$38,0)</f>
        <v>1378.6</v>
      </c>
      <c r="AJ42">
        <f>VLOOKUP(V42,mcm_stairs3!$A$35:$M$37,mcm_stairs3!E$38,0)</f>
        <v>463.4</v>
      </c>
      <c r="AK42">
        <f>VLOOKUP(W42,mcm_stairs3!$A$35:$M$37,mcm_stairs3!F$38,0)</f>
        <v>424.9</v>
      </c>
      <c r="AL42">
        <f>VLOOKUP(X42,mcm_stairs3!$A$35:$M$37,mcm_stairs3!G$38,0)</f>
        <v>0</v>
      </c>
      <c r="AM42">
        <f>VLOOKUP(Y42,mcm_stairs3!$A$35:$M$37,mcm_stairs3!H$38,0)</f>
        <v>0</v>
      </c>
      <c r="AN42">
        <f>VLOOKUP(Z42,mcm_stairs3!$A$35:$M$37,mcm_stairs3!I$38,0)</f>
        <v>0</v>
      </c>
      <c r="AO42">
        <f>VLOOKUP(AA42,mcm_stairs3!$A$35:$M$37,mcm_stairs3!J$38,0)</f>
        <v>422.9</v>
      </c>
      <c r="AP42">
        <f>VLOOKUP(AB42,mcm_stairs3!$A$35:$M$37,mcm_stairs3!K$38,0)</f>
        <v>0</v>
      </c>
      <c r="AQ42">
        <f>VLOOKUP(AC42,mcm_stairs3!$A$35:$M$37,mcm_stairs3!L$38,0)</f>
        <v>0</v>
      </c>
      <c r="AR42">
        <f>VLOOKUP(AD42,mcm_stairs3!$A$35:$M$37,mcm_stairs3!M$38,0)</f>
        <v>0</v>
      </c>
    </row>
    <row r="44" spans="1:44" x14ac:dyDescent="0.25">
      <c r="AE44" t="s">
        <v>272</v>
      </c>
      <c r="AF44">
        <f>CORREL(AE46:AE65,AF46:AF65)</f>
        <v>0.99463206667863358</v>
      </c>
      <c r="AG44">
        <f>CORREL(AG66:AG85,AE66:AE85)</f>
        <v>0.60735438530263974</v>
      </c>
    </row>
    <row r="45" spans="1:44" x14ac:dyDescent="0.25">
      <c r="AE45" t="str">
        <f>AE2</f>
        <v>Y</v>
      </c>
      <c r="AF45" t="s">
        <v>62</v>
      </c>
      <c r="AG45" t="s">
        <v>83</v>
      </c>
    </row>
    <row r="46" spans="1:44" x14ac:dyDescent="0.25">
      <c r="AE46">
        <f t="shared" ref="AE46:AE85" si="32">AE3</f>
        <v>18648</v>
      </c>
      <c r="AF46">
        <f t="shared" ref="AF46:AF65" si="33">AF3</f>
        <v>18642</v>
      </c>
    </row>
    <row r="47" spans="1:44" x14ac:dyDescent="0.25">
      <c r="AE47">
        <f t="shared" si="32"/>
        <v>11282</v>
      </c>
      <c r="AF47">
        <f t="shared" si="33"/>
        <v>11277.9</v>
      </c>
    </row>
    <row r="48" spans="1:44" x14ac:dyDescent="0.25">
      <c r="AE48">
        <f t="shared" si="32"/>
        <v>11137</v>
      </c>
      <c r="AF48">
        <f t="shared" si="33"/>
        <v>11133.9</v>
      </c>
    </row>
    <row r="49" spans="31:32" x14ac:dyDescent="0.25">
      <c r="AE49">
        <f t="shared" si="32"/>
        <v>12420</v>
      </c>
      <c r="AF49">
        <f t="shared" si="33"/>
        <v>12971.3</v>
      </c>
    </row>
    <row r="50" spans="31:32" x14ac:dyDescent="0.25">
      <c r="AE50">
        <f t="shared" si="32"/>
        <v>5687</v>
      </c>
      <c r="AF50">
        <f t="shared" si="33"/>
        <v>7150.2</v>
      </c>
    </row>
    <row r="51" spans="31:32" x14ac:dyDescent="0.25">
      <c r="AE51">
        <f t="shared" si="32"/>
        <v>13074</v>
      </c>
      <c r="AF51">
        <f t="shared" si="33"/>
        <v>13069.8</v>
      </c>
    </row>
    <row r="52" spans="31:32" x14ac:dyDescent="0.25">
      <c r="AE52">
        <f t="shared" si="32"/>
        <v>21735</v>
      </c>
      <c r="AF52">
        <f t="shared" si="33"/>
        <v>21729</v>
      </c>
    </row>
    <row r="53" spans="31:32" x14ac:dyDescent="0.25">
      <c r="AE53">
        <f t="shared" si="32"/>
        <v>6407</v>
      </c>
      <c r="AF53">
        <f t="shared" si="33"/>
        <v>7423.6</v>
      </c>
    </row>
    <row r="54" spans="31:32" x14ac:dyDescent="0.25">
      <c r="AE54">
        <f t="shared" si="32"/>
        <v>21451</v>
      </c>
      <c r="AF54">
        <f t="shared" si="33"/>
        <v>21444.6</v>
      </c>
    </row>
    <row r="55" spans="31:32" x14ac:dyDescent="0.25">
      <c r="AE55">
        <f t="shared" si="32"/>
        <v>25139</v>
      </c>
      <c r="AF55">
        <f t="shared" si="33"/>
        <v>25131.5</v>
      </c>
    </row>
    <row r="56" spans="31:32" x14ac:dyDescent="0.25">
      <c r="AE56">
        <f t="shared" si="32"/>
        <v>9764</v>
      </c>
      <c r="AF56">
        <f t="shared" si="33"/>
        <v>8865.2000000000007</v>
      </c>
    </row>
    <row r="57" spans="31:32" x14ac:dyDescent="0.25">
      <c r="AE57">
        <f t="shared" si="32"/>
        <v>17396</v>
      </c>
      <c r="AF57">
        <f t="shared" si="33"/>
        <v>17327.5</v>
      </c>
    </row>
    <row r="58" spans="31:32" x14ac:dyDescent="0.25">
      <c r="AE58">
        <f t="shared" si="32"/>
        <v>19840</v>
      </c>
      <c r="AF58">
        <f t="shared" si="33"/>
        <v>19833.599999999999</v>
      </c>
    </row>
    <row r="59" spans="31:32" x14ac:dyDescent="0.25">
      <c r="AE59">
        <f t="shared" si="32"/>
        <v>6941</v>
      </c>
      <c r="AF59">
        <f t="shared" si="33"/>
        <v>6938.8</v>
      </c>
    </row>
    <row r="60" spans="31:32" x14ac:dyDescent="0.25">
      <c r="AE60">
        <f t="shared" si="32"/>
        <v>11709</v>
      </c>
      <c r="AF60">
        <f t="shared" si="33"/>
        <v>11705.3</v>
      </c>
    </row>
    <row r="61" spans="31:32" x14ac:dyDescent="0.25">
      <c r="AE61">
        <f t="shared" si="32"/>
        <v>14684</v>
      </c>
      <c r="AF61">
        <f t="shared" si="33"/>
        <v>14679.3</v>
      </c>
    </row>
    <row r="62" spans="31:32" x14ac:dyDescent="0.25">
      <c r="AE62">
        <f t="shared" si="32"/>
        <v>8988</v>
      </c>
      <c r="AF62">
        <f t="shared" si="33"/>
        <v>7373.6</v>
      </c>
    </row>
    <row r="63" spans="31:32" x14ac:dyDescent="0.25">
      <c r="AE63">
        <f t="shared" si="32"/>
        <v>15413</v>
      </c>
      <c r="AF63">
        <f t="shared" si="33"/>
        <v>15408.1</v>
      </c>
    </row>
    <row r="64" spans="31:32" x14ac:dyDescent="0.25">
      <c r="AE64">
        <f t="shared" si="32"/>
        <v>24136</v>
      </c>
      <c r="AF64">
        <f t="shared" si="33"/>
        <v>23270</v>
      </c>
    </row>
    <row r="65" spans="1:33" x14ac:dyDescent="0.25">
      <c r="A65">
        <v>0</v>
      </c>
      <c r="AE65">
        <f t="shared" si="32"/>
        <v>6651</v>
      </c>
      <c r="AF65">
        <f t="shared" si="33"/>
        <v>7126.7</v>
      </c>
    </row>
    <row r="66" spans="1:33" x14ac:dyDescent="0.25">
      <c r="AE66">
        <f t="shared" si="32"/>
        <v>20093</v>
      </c>
      <c r="AG66">
        <f>AF23</f>
        <v>22166.400000000001</v>
      </c>
    </row>
    <row r="67" spans="1:33" x14ac:dyDescent="0.25">
      <c r="AE67">
        <f t="shared" si="32"/>
        <v>18189</v>
      </c>
      <c r="AG67">
        <f t="shared" ref="AG67:AG85" si="34">AF24</f>
        <v>26559.599999999999</v>
      </c>
    </row>
    <row r="68" spans="1:33" x14ac:dyDescent="0.25">
      <c r="AE68">
        <f t="shared" si="32"/>
        <v>13906</v>
      </c>
      <c r="AG68">
        <f t="shared" si="34"/>
        <v>9854.8000000000011</v>
      </c>
    </row>
    <row r="69" spans="1:33" x14ac:dyDescent="0.25">
      <c r="AE69">
        <f t="shared" si="32"/>
        <v>16449</v>
      </c>
      <c r="AG69">
        <f t="shared" si="34"/>
        <v>24858.5</v>
      </c>
    </row>
    <row r="70" spans="1:33" x14ac:dyDescent="0.25">
      <c r="AE70">
        <f t="shared" si="32"/>
        <v>18607</v>
      </c>
      <c r="AG70">
        <f t="shared" si="34"/>
        <v>14705.8</v>
      </c>
    </row>
    <row r="71" spans="1:33" x14ac:dyDescent="0.25">
      <c r="AE71">
        <f t="shared" si="32"/>
        <v>13247</v>
      </c>
      <c r="AG71">
        <f t="shared" si="34"/>
        <v>7956.5</v>
      </c>
    </row>
    <row r="72" spans="1:33" x14ac:dyDescent="0.25">
      <c r="AE72">
        <f t="shared" si="32"/>
        <v>12200</v>
      </c>
      <c r="AG72">
        <f t="shared" si="34"/>
        <v>14061.5</v>
      </c>
    </row>
    <row r="73" spans="1:33" x14ac:dyDescent="0.25">
      <c r="AE73">
        <f t="shared" si="32"/>
        <v>13633</v>
      </c>
      <c r="AG73">
        <f t="shared" si="34"/>
        <v>12974.4</v>
      </c>
    </row>
    <row r="74" spans="1:33" x14ac:dyDescent="0.25">
      <c r="AE74">
        <f t="shared" si="32"/>
        <v>10470</v>
      </c>
      <c r="AG74">
        <f t="shared" si="34"/>
        <v>11849.2</v>
      </c>
    </row>
    <row r="75" spans="1:33" x14ac:dyDescent="0.25">
      <c r="AE75">
        <f t="shared" si="32"/>
        <v>13268</v>
      </c>
      <c r="AG75">
        <f t="shared" si="34"/>
        <v>16242.3</v>
      </c>
    </row>
    <row r="76" spans="1:33" x14ac:dyDescent="0.25">
      <c r="AE76">
        <f t="shared" si="32"/>
        <v>22136</v>
      </c>
      <c r="AG76">
        <f t="shared" si="34"/>
        <v>12986.9</v>
      </c>
    </row>
    <row r="77" spans="1:33" x14ac:dyDescent="0.25">
      <c r="AE77">
        <f t="shared" si="32"/>
        <v>6612</v>
      </c>
      <c r="AG77">
        <f t="shared" si="34"/>
        <v>7526.2000000000007</v>
      </c>
    </row>
    <row r="78" spans="1:33" x14ac:dyDescent="0.25">
      <c r="AE78">
        <f t="shared" si="32"/>
        <v>19117</v>
      </c>
      <c r="AG78">
        <f t="shared" si="34"/>
        <v>23286.600000000006</v>
      </c>
    </row>
    <row r="79" spans="1:33" x14ac:dyDescent="0.25">
      <c r="AE79">
        <f t="shared" si="32"/>
        <v>22950</v>
      </c>
      <c r="AG79">
        <f t="shared" si="34"/>
        <v>26920.400000000001</v>
      </c>
    </row>
    <row r="80" spans="1:33" x14ac:dyDescent="0.25">
      <c r="AE80">
        <f t="shared" si="32"/>
        <v>12149</v>
      </c>
      <c r="AG80">
        <f t="shared" si="34"/>
        <v>16889.099999999999</v>
      </c>
    </row>
    <row r="81" spans="30:35" x14ac:dyDescent="0.25">
      <c r="AE81">
        <f t="shared" si="32"/>
        <v>14752</v>
      </c>
      <c r="AG81">
        <f t="shared" si="34"/>
        <v>26237.100000000006</v>
      </c>
    </row>
    <row r="82" spans="30:35" x14ac:dyDescent="0.25">
      <c r="AE82">
        <f t="shared" si="32"/>
        <v>14912</v>
      </c>
      <c r="AG82">
        <f t="shared" si="34"/>
        <v>17472.3</v>
      </c>
    </row>
    <row r="83" spans="30:35" x14ac:dyDescent="0.25">
      <c r="AE83">
        <f t="shared" si="32"/>
        <v>14325</v>
      </c>
      <c r="AG83">
        <f t="shared" si="34"/>
        <v>17508.900000000001</v>
      </c>
    </row>
    <row r="84" spans="30:35" x14ac:dyDescent="0.25">
      <c r="AE84">
        <f t="shared" si="32"/>
        <v>15512</v>
      </c>
      <c r="AG84">
        <f t="shared" si="34"/>
        <v>14061.5</v>
      </c>
    </row>
    <row r="85" spans="30:35" x14ac:dyDescent="0.25">
      <c r="AE85">
        <f t="shared" si="32"/>
        <v>12842</v>
      </c>
      <c r="AG85">
        <f t="shared" si="34"/>
        <v>9464.5999999999985</v>
      </c>
    </row>
    <row r="87" spans="30:35" x14ac:dyDescent="0.25">
      <c r="AD87" t="s">
        <v>295</v>
      </c>
      <c r="AE87">
        <f>SUM(AE46:AE85)</f>
        <v>587871</v>
      </c>
      <c r="AH87">
        <f>SUM(AF46:AG85)</f>
        <v>616084.50000000012</v>
      </c>
      <c r="AI87" s="20">
        <f>AH87/AE87</f>
        <v>1.0479926718616841</v>
      </c>
    </row>
    <row r="88" spans="30:35" x14ac:dyDescent="0.25">
      <c r="AD88" t="s">
        <v>62</v>
      </c>
      <c r="AE88">
        <f>SUM(AE46:AE65)</f>
        <v>282502</v>
      </c>
      <c r="AF88">
        <f>SUM(AF46:AF65)</f>
        <v>282501.90000000002</v>
      </c>
      <c r="AI88" s="20">
        <f>AF88/AE88</f>
        <v>0.9999996460202053</v>
      </c>
    </row>
    <row r="89" spans="30:35" x14ac:dyDescent="0.25">
      <c r="AD89" t="s">
        <v>83</v>
      </c>
      <c r="AE89">
        <f>SUM(AE66:AE85)</f>
        <v>305369</v>
      </c>
      <c r="AG89">
        <f>SUM(AG66:AG85)</f>
        <v>333582.60000000003</v>
      </c>
      <c r="AI89" s="20">
        <f>AG89/AE89</f>
        <v>1.0923918275921918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workbookViewId="0"/>
  </sheetViews>
  <sheetFormatPr defaultRowHeight="15" x14ac:dyDescent="0.25"/>
  <sheetData>
    <row r="1" spans="1:14" ht="18.75" x14ac:dyDescent="0.25">
      <c r="A1" s="8"/>
    </row>
    <row r="2" spans="1:14" x14ac:dyDescent="0.25">
      <c r="A2" s="9"/>
    </row>
    <row r="5" spans="1:14" ht="31.5" x14ac:dyDescent="0.25">
      <c r="A5" s="10" t="s">
        <v>162</v>
      </c>
      <c r="B5" s="11" t="s">
        <v>163</v>
      </c>
      <c r="C5" s="10" t="s">
        <v>164</v>
      </c>
      <c r="D5" s="11">
        <v>20</v>
      </c>
      <c r="E5" s="10" t="s">
        <v>165</v>
      </c>
      <c r="F5" s="11">
        <v>12</v>
      </c>
      <c r="G5" s="10" t="s">
        <v>166</v>
      </c>
      <c r="H5" s="11">
        <v>3</v>
      </c>
      <c r="I5" s="10" t="s">
        <v>167</v>
      </c>
      <c r="J5" s="11">
        <v>0</v>
      </c>
      <c r="K5" s="10" t="s">
        <v>168</v>
      </c>
      <c r="L5" s="11" t="s">
        <v>169</v>
      </c>
    </row>
    <row r="6" spans="1:14" ht="19.5" thickBot="1" x14ac:dyDescent="0.3">
      <c r="A6" s="8"/>
    </row>
    <row r="7" spans="1:14" ht="15.75" thickBot="1" x14ac:dyDescent="0.3">
      <c r="A7" s="12" t="s">
        <v>170</v>
      </c>
      <c r="B7" s="12" t="s">
        <v>171</v>
      </c>
      <c r="C7" s="12" t="s">
        <v>172</v>
      </c>
      <c r="D7" s="12" t="s">
        <v>173</v>
      </c>
      <c r="E7" s="12" t="s">
        <v>174</v>
      </c>
      <c r="F7" s="12" t="s">
        <v>175</v>
      </c>
      <c r="G7" s="12" t="s">
        <v>176</v>
      </c>
      <c r="H7" s="12" t="s">
        <v>177</v>
      </c>
      <c r="I7" s="12" t="s">
        <v>178</v>
      </c>
      <c r="J7" s="12" t="s">
        <v>179</v>
      </c>
      <c r="K7" s="12" t="s">
        <v>180</v>
      </c>
      <c r="L7" s="12" t="s">
        <v>181</v>
      </c>
      <c r="M7" s="12" t="s">
        <v>182</v>
      </c>
      <c r="N7" s="12" t="s">
        <v>183</v>
      </c>
    </row>
    <row r="8" spans="1:14" ht="15.75" thickBot="1" x14ac:dyDescent="0.3">
      <c r="A8" s="12" t="s">
        <v>184</v>
      </c>
      <c r="B8" s="13">
        <v>1</v>
      </c>
      <c r="C8" s="13">
        <v>3</v>
      </c>
      <c r="D8" s="13">
        <v>3</v>
      </c>
      <c r="E8" s="13">
        <v>2</v>
      </c>
      <c r="F8" s="13">
        <v>3</v>
      </c>
      <c r="G8" s="13">
        <v>3</v>
      </c>
      <c r="H8" s="13">
        <v>2</v>
      </c>
      <c r="I8" s="13">
        <v>2</v>
      </c>
      <c r="J8" s="13">
        <v>1</v>
      </c>
      <c r="K8" s="13">
        <v>1</v>
      </c>
      <c r="L8" s="13">
        <v>2</v>
      </c>
      <c r="M8" s="13">
        <v>2</v>
      </c>
      <c r="N8" s="13">
        <v>18648</v>
      </c>
    </row>
    <row r="9" spans="1:14" ht="15.75" thickBot="1" x14ac:dyDescent="0.3">
      <c r="A9" s="12" t="s">
        <v>185</v>
      </c>
      <c r="B9" s="13">
        <v>3</v>
      </c>
      <c r="C9" s="13">
        <v>3</v>
      </c>
      <c r="D9" s="13">
        <v>2</v>
      </c>
      <c r="E9" s="13">
        <v>3</v>
      </c>
      <c r="F9" s="13">
        <v>3</v>
      </c>
      <c r="G9" s="13">
        <v>2</v>
      </c>
      <c r="H9" s="13">
        <v>2</v>
      </c>
      <c r="I9" s="13">
        <v>1</v>
      </c>
      <c r="J9" s="13">
        <v>2</v>
      </c>
      <c r="K9" s="13">
        <v>2</v>
      </c>
      <c r="L9" s="13">
        <v>2</v>
      </c>
      <c r="M9" s="13">
        <v>1</v>
      </c>
      <c r="N9" s="13">
        <v>11282</v>
      </c>
    </row>
    <row r="10" spans="1:14" ht="15.75" thickBot="1" x14ac:dyDescent="0.3">
      <c r="A10" s="12" t="s">
        <v>186</v>
      </c>
      <c r="B10" s="13">
        <v>3</v>
      </c>
      <c r="C10" s="13">
        <v>2</v>
      </c>
      <c r="D10" s="13">
        <v>3</v>
      </c>
      <c r="E10" s="13">
        <v>3</v>
      </c>
      <c r="F10" s="13">
        <v>2</v>
      </c>
      <c r="G10" s="13">
        <v>2</v>
      </c>
      <c r="H10" s="13">
        <v>1</v>
      </c>
      <c r="I10" s="13">
        <v>2</v>
      </c>
      <c r="J10" s="13">
        <v>3</v>
      </c>
      <c r="K10" s="13">
        <v>2</v>
      </c>
      <c r="L10" s="13">
        <v>1</v>
      </c>
      <c r="M10" s="13">
        <v>2</v>
      </c>
      <c r="N10" s="13">
        <v>11137</v>
      </c>
    </row>
    <row r="11" spans="1:14" ht="15.75" thickBot="1" x14ac:dyDescent="0.3">
      <c r="A11" s="12" t="s">
        <v>187</v>
      </c>
      <c r="B11" s="13">
        <v>2</v>
      </c>
      <c r="C11" s="13">
        <v>3</v>
      </c>
      <c r="D11" s="13">
        <v>3</v>
      </c>
      <c r="E11" s="13">
        <v>1</v>
      </c>
      <c r="F11" s="13">
        <v>2</v>
      </c>
      <c r="G11" s="13">
        <v>1</v>
      </c>
      <c r="H11" s="13">
        <v>2</v>
      </c>
      <c r="I11" s="13">
        <v>3</v>
      </c>
      <c r="J11" s="13">
        <v>2</v>
      </c>
      <c r="K11" s="13">
        <v>1</v>
      </c>
      <c r="L11" s="13">
        <v>2</v>
      </c>
      <c r="M11" s="13">
        <v>2</v>
      </c>
      <c r="N11" s="13">
        <v>12420</v>
      </c>
    </row>
    <row r="12" spans="1:14" ht="15.75" thickBot="1" x14ac:dyDescent="0.3">
      <c r="A12" s="12" t="s">
        <v>188</v>
      </c>
      <c r="B12" s="13">
        <v>3</v>
      </c>
      <c r="C12" s="13">
        <v>2</v>
      </c>
      <c r="D12" s="13">
        <v>1</v>
      </c>
      <c r="E12" s="13">
        <v>2</v>
      </c>
      <c r="F12" s="13">
        <v>1</v>
      </c>
      <c r="G12" s="13">
        <v>2</v>
      </c>
      <c r="H12" s="13">
        <v>3</v>
      </c>
      <c r="I12" s="13">
        <v>2</v>
      </c>
      <c r="J12" s="13">
        <v>1</v>
      </c>
      <c r="K12" s="13">
        <v>2</v>
      </c>
      <c r="L12" s="13">
        <v>2</v>
      </c>
      <c r="M12" s="13">
        <v>2</v>
      </c>
      <c r="N12" s="13">
        <v>5687</v>
      </c>
    </row>
    <row r="13" spans="1:14" ht="15.75" thickBot="1" x14ac:dyDescent="0.3">
      <c r="A13" s="12" t="s">
        <v>189</v>
      </c>
      <c r="B13" s="13">
        <v>2</v>
      </c>
      <c r="C13" s="13">
        <v>1</v>
      </c>
      <c r="D13" s="13">
        <v>2</v>
      </c>
      <c r="E13" s="13">
        <v>1</v>
      </c>
      <c r="F13" s="13">
        <v>1</v>
      </c>
      <c r="G13" s="13">
        <v>3</v>
      </c>
      <c r="H13" s="13">
        <v>2</v>
      </c>
      <c r="I13" s="13">
        <v>1</v>
      </c>
      <c r="J13" s="13">
        <v>2</v>
      </c>
      <c r="K13" s="13">
        <v>2</v>
      </c>
      <c r="L13" s="13">
        <v>2</v>
      </c>
      <c r="M13" s="13">
        <v>3</v>
      </c>
      <c r="N13" s="13">
        <v>13074</v>
      </c>
    </row>
    <row r="14" spans="1:14" ht="15.75" thickBot="1" x14ac:dyDescent="0.3">
      <c r="A14" s="12" t="s">
        <v>190</v>
      </c>
      <c r="B14" s="13">
        <v>1</v>
      </c>
      <c r="C14" s="13">
        <v>2</v>
      </c>
      <c r="D14" s="13">
        <v>1</v>
      </c>
      <c r="E14" s="13">
        <v>1</v>
      </c>
      <c r="F14" s="13">
        <v>2</v>
      </c>
      <c r="G14" s="13">
        <v>2</v>
      </c>
      <c r="H14" s="13">
        <v>1</v>
      </c>
      <c r="I14" s="13">
        <v>2</v>
      </c>
      <c r="J14" s="13">
        <v>2</v>
      </c>
      <c r="K14" s="13">
        <v>2</v>
      </c>
      <c r="L14" s="13">
        <v>3</v>
      </c>
      <c r="M14" s="13">
        <v>2</v>
      </c>
      <c r="N14" s="13">
        <v>21735</v>
      </c>
    </row>
    <row r="15" spans="1:14" ht="15.75" thickBot="1" x14ac:dyDescent="0.3">
      <c r="A15" s="12" t="s">
        <v>191</v>
      </c>
      <c r="B15" s="13">
        <v>2</v>
      </c>
      <c r="C15" s="13">
        <v>1</v>
      </c>
      <c r="D15" s="13">
        <v>1</v>
      </c>
      <c r="E15" s="13">
        <v>2</v>
      </c>
      <c r="F15" s="13">
        <v>2</v>
      </c>
      <c r="G15" s="13">
        <v>1</v>
      </c>
      <c r="H15" s="13">
        <v>2</v>
      </c>
      <c r="I15" s="13">
        <v>2</v>
      </c>
      <c r="J15" s="13">
        <v>2</v>
      </c>
      <c r="K15" s="13">
        <v>3</v>
      </c>
      <c r="L15" s="13">
        <v>2</v>
      </c>
      <c r="M15" s="13">
        <v>1</v>
      </c>
      <c r="N15" s="13">
        <v>6407</v>
      </c>
    </row>
    <row r="16" spans="1:14" ht="15.75" thickBot="1" x14ac:dyDescent="0.3">
      <c r="A16" s="12" t="s">
        <v>192</v>
      </c>
      <c r="B16" s="13">
        <v>1</v>
      </c>
      <c r="C16" s="13">
        <v>1</v>
      </c>
      <c r="D16" s="13">
        <v>2</v>
      </c>
      <c r="E16" s="13">
        <v>2</v>
      </c>
      <c r="F16" s="13">
        <v>1</v>
      </c>
      <c r="G16" s="13">
        <v>2</v>
      </c>
      <c r="H16" s="13">
        <v>2</v>
      </c>
      <c r="I16" s="13">
        <v>2</v>
      </c>
      <c r="J16" s="13">
        <v>3</v>
      </c>
      <c r="K16" s="13">
        <v>2</v>
      </c>
      <c r="L16" s="13">
        <v>1</v>
      </c>
      <c r="M16" s="13">
        <v>3</v>
      </c>
      <c r="N16" s="13">
        <v>21451</v>
      </c>
    </row>
    <row r="17" spans="1:14" ht="15.75" thickBot="1" x14ac:dyDescent="0.3">
      <c r="A17" s="12" t="s">
        <v>193</v>
      </c>
      <c r="B17" s="13">
        <v>1</v>
      </c>
      <c r="C17" s="13">
        <v>2</v>
      </c>
      <c r="D17" s="13">
        <v>2</v>
      </c>
      <c r="E17" s="13">
        <v>1</v>
      </c>
      <c r="F17" s="13">
        <v>2</v>
      </c>
      <c r="G17" s="13">
        <v>2</v>
      </c>
      <c r="H17" s="13">
        <v>2</v>
      </c>
      <c r="I17" s="13">
        <v>3</v>
      </c>
      <c r="J17" s="13">
        <v>2</v>
      </c>
      <c r="K17" s="13">
        <v>1</v>
      </c>
      <c r="L17" s="13">
        <v>3</v>
      </c>
      <c r="M17" s="13">
        <v>1</v>
      </c>
      <c r="N17" s="13">
        <v>25139</v>
      </c>
    </row>
    <row r="18" spans="1:14" ht="15.75" thickBot="1" x14ac:dyDescent="0.3">
      <c r="A18" s="12" t="s">
        <v>194</v>
      </c>
      <c r="B18" s="13">
        <v>2</v>
      </c>
      <c r="C18" s="13">
        <v>2</v>
      </c>
      <c r="D18" s="13">
        <v>1</v>
      </c>
      <c r="E18" s="13">
        <v>2</v>
      </c>
      <c r="F18" s="13">
        <v>2</v>
      </c>
      <c r="G18" s="13">
        <v>2</v>
      </c>
      <c r="H18" s="13">
        <v>3</v>
      </c>
      <c r="I18" s="13">
        <v>2</v>
      </c>
      <c r="J18" s="13">
        <v>1</v>
      </c>
      <c r="K18" s="13">
        <v>3</v>
      </c>
      <c r="L18" s="13">
        <v>1</v>
      </c>
      <c r="M18" s="13">
        <v>1</v>
      </c>
      <c r="N18" s="13">
        <v>9764</v>
      </c>
    </row>
    <row r="19" spans="1:14" ht="15.75" thickBot="1" x14ac:dyDescent="0.3">
      <c r="A19" s="12" t="s">
        <v>195</v>
      </c>
      <c r="B19" s="13">
        <v>2</v>
      </c>
      <c r="C19" s="13">
        <v>1</v>
      </c>
      <c r="D19" s="13">
        <v>2</v>
      </c>
      <c r="E19" s="13">
        <v>2</v>
      </c>
      <c r="F19" s="13">
        <v>2</v>
      </c>
      <c r="G19" s="13">
        <v>3</v>
      </c>
      <c r="H19" s="13">
        <v>2</v>
      </c>
      <c r="I19" s="13">
        <v>1</v>
      </c>
      <c r="J19" s="13">
        <v>3</v>
      </c>
      <c r="K19" s="13">
        <v>1</v>
      </c>
      <c r="L19" s="13">
        <v>1</v>
      </c>
      <c r="M19" s="13">
        <v>3</v>
      </c>
      <c r="N19" s="13">
        <v>17396</v>
      </c>
    </row>
    <row r="20" spans="1:14" ht="15.75" thickBot="1" x14ac:dyDescent="0.3">
      <c r="A20" s="12" t="s">
        <v>196</v>
      </c>
      <c r="B20" s="13">
        <v>1</v>
      </c>
      <c r="C20" s="13">
        <v>2</v>
      </c>
      <c r="D20" s="13">
        <v>2</v>
      </c>
      <c r="E20" s="13">
        <v>2</v>
      </c>
      <c r="F20" s="13">
        <v>3</v>
      </c>
      <c r="G20" s="13">
        <v>2</v>
      </c>
      <c r="H20" s="13">
        <v>1</v>
      </c>
      <c r="I20" s="13">
        <v>3</v>
      </c>
      <c r="J20" s="13">
        <v>1</v>
      </c>
      <c r="K20" s="13">
        <v>1</v>
      </c>
      <c r="L20" s="13">
        <v>3</v>
      </c>
      <c r="M20" s="13">
        <v>1</v>
      </c>
      <c r="N20" s="13">
        <v>19840</v>
      </c>
    </row>
    <row r="21" spans="1:14" ht="15.75" thickBot="1" x14ac:dyDescent="0.3">
      <c r="A21" s="12" t="s">
        <v>197</v>
      </c>
      <c r="B21" s="13">
        <v>2</v>
      </c>
      <c r="C21" s="13">
        <v>2</v>
      </c>
      <c r="D21" s="13">
        <v>2</v>
      </c>
      <c r="E21" s="13">
        <v>3</v>
      </c>
      <c r="F21" s="13">
        <v>2</v>
      </c>
      <c r="G21" s="13">
        <v>1</v>
      </c>
      <c r="H21" s="13">
        <v>3</v>
      </c>
      <c r="I21" s="13">
        <v>1</v>
      </c>
      <c r="J21" s="13">
        <v>1</v>
      </c>
      <c r="K21" s="13">
        <v>3</v>
      </c>
      <c r="L21" s="13">
        <v>1</v>
      </c>
      <c r="M21" s="13">
        <v>1</v>
      </c>
      <c r="N21" s="13">
        <v>6941</v>
      </c>
    </row>
    <row r="22" spans="1:14" ht="15.75" thickBot="1" x14ac:dyDescent="0.3">
      <c r="A22" s="12" t="s">
        <v>198</v>
      </c>
      <c r="B22" s="13">
        <v>2</v>
      </c>
      <c r="C22" s="13">
        <v>2</v>
      </c>
      <c r="D22" s="13">
        <v>3</v>
      </c>
      <c r="E22" s="13">
        <v>2</v>
      </c>
      <c r="F22" s="13">
        <v>1</v>
      </c>
      <c r="G22" s="13">
        <v>3</v>
      </c>
      <c r="H22" s="13">
        <v>1</v>
      </c>
      <c r="I22" s="13">
        <v>1</v>
      </c>
      <c r="J22" s="13">
        <v>3</v>
      </c>
      <c r="K22" s="13">
        <v>1</v>
      </c>
      <c r="L22" s="13">
        <v>1</v>
      </c>
      <c r="M22" s="13">
        <v>3</v>
      </c>
      <c r="N22" s="13">
        <v>11709</v>
      </c>
    </row>
    <row r="23" spans="1:14" ht="15.75" thickBot="1" x14ac:dyDescent="0.3">
      <c r="A23" s="12" t="s">
        <v>199</v>
      </c>
      <c r="B23" s="13">
        <v>2</v>
      </c>
      <c r="C23" s="13">
        <v>3</v>
      </c>
      <c r="D23" s="13">
        <v>2</v>
      </c>
      <c r="E23" s="13">
        <v>1</v>
      </c>
      <c r="F23" s="13">
        <v>3</v>
      </c>
      <c r="G23" s="13">
        <v>1</v>
      </c>
      <c r="H23" s="13">
        <v>1</v>
      </c>
      <c r="I23" s="13">
        <v>3</v>
      </c>
      <c r="J23" s="13">
        <v>1</v>
      </c>
      <c r="K23" s="13">
        <v>1</v>
      </c>
      <c r="L23" s="13">
        <v>3</v>
      </c>
      <c r="M23" s="13">
        <v>2</v>
      </c>
      <c r="N23" s="13">
        <v>14684</v>
      </c>
    </row>
    <row r="24" spans="1:14" ht="15.75" thickBot="1" x14ac:dyDescent="0.3">
      <c r="A24" s="12" t="s">
        <v>200</v>
      </c>
      <c r="B24" s="13">
        <v>3</v>
      </c>
      <c r="C24" s="13">
        <v>1</v>
      </c>
      <c r="D24" s="13">
        <v>1</v>
      </c>
      <c r="E24" s="13">
        <v>3</v>
      </c>
      <c r="F24" s="13">
        <v>1</v>
      </c>
      <c r="G24" s="13">
        <v>1</v>
      </c>
      <c r="H24" s="13">
        <v>3</v>
      </c>
      <c r="I24" s="13">
        <v>1</v>
      </c>
      <c r="J24" s="13">
        <v>1</v>
      </c>
      <c r="K24" s="13">
        <v>3</v>
      </c>
      <c r="L24" s="13">
        <v>2</v>
      </c>
      <c r="M24" s="13">
        <v>2</v>
      </c>
      <c r="N24" s="13">
        <v>8988</v>
      </c>
    </row>
    <row r="25" spans="1:14" ht="15.75" thickBot="1" x14ac:dyDescent="0.3">
      <c r="A25" s="12" t="s">
        <v>201</v>
      </c>
      <c r="B25" s="13">
        <v>1</v>
      </c>
      <c r="C25" s="13">
        <v>1</v>
      </c>
      <c r="D25" s="13">
        <v>3</v>
      </c>
      <c r="E25" s="13">
        <v>1</v>
      </c>
      <c r="F25" s="13">
        <v>1</v>
      </c>
      <c r="G25" s="13">
        <v>3</v>
      </c>
      <c r="H25" s="13">
        <v>1</v>
      </c>
      <c r="I25" s="13">
        <v>1</v>
      </c>
      <c r="J25" s="13">
        <v>3</v>
      </c>
      <c r="K25" s="13">
        <v>2</v>
      </c>
      <c r="L25" s="13">
        <v>2</v>
      </c>
      <c r="M25" s="13">
        <v>3</v>
      </c>
      <c r="N25" s="13">
        <v>15413</v>
      </c>
    </row>
    <row r="26" spans="1:14" ht="15.75" thickBot="1" x14ac:dyDescent="0.3">
      <c r="A26" s="12" t="s">
        <v>202</v>
      </c>
      <c r="B26" s="13">
        <v>1</v>
      </c>
      <c r="C26" s="13">
        <v>3</v>
      </c>
      <c r="D26" s="13">
        <v>1</v>
      </c>
      <c r="E26" s="13">
        <v>1</v>
      </c>
      <c r="F26" s="13">
        <v>3</v>
      </c>
      <c r="G26" s="13">
        <v>1</v>
      </c>
      <c r="H26" s="13">
        <v>1</v>
      </c>
      <c r="I26" s="13">
        <v>3</v>
      </c>
      <c r="J26" s="13">
        <v>2</v>
      </c>
      <c r="K26" s="13">
        <v>2</v>
      </c>
      <c r="L26" s="13">
        <v>3</v>
      </c>
      <c r="M26" s="13">
        <v>2</v>
      </c>
      <c r="N26" s="13">
        <v>24136</v>
      </c>
    </row>
    <row r="27" spans="1:14" ht="15.75" thickBot="1" x14ac:dyDescent="0.3">
      <c r="A27" s="12" t="s">
        <v>203</v>
      </c>
      <c r="B27" s="13">
        <v>3</v>
      </c>
      <c r="C27" s="13">
        <v>1</v>
      </c>
      <c r="D27" s="13">
        <v>1</v>
      </c>
      <c r="E27" s="13">
        <v>3</v>
      </c>
      <c r="F27" s="13">
        <v>1</v>
      </c>
      <c r="G27" s="13">
        <v>1</v>
      </c>
      <c r="H27" s="13">
        <v>3</v>
      </c>
      <c r="I27" s="13">
        <v>2</v>
      </c>
      <c r="J27" s="13">
        <v>2</v>
      </c>
      <c r="K27" s="13">
        <v>3</v>
      </c>
      <c r="L27" s="13">
        <v>1</v>
      </c>
      <c r="M27" s="13">
        <v>1</v>
      </c>
      <c r="N27" s="13">
        <v>6651</v>
      </c>
    </row>
    <row r="28" spans="1:14" ht="19.5" thickBot="1" x14ac:dyDescent="0.3">
      <c r="A28" s="8"/>
    </row>
    <row r="29" spans="1:14" ht="15.75" thickBot="1" x14ac:dyDescent="0.3">
      <c r="A29" s="12" t="s">
        <v>204</v>
      </c>
      <c r="B29" s="12" t="s">
        <v>171</v>
      </c>
      <c r="C29" s="12" t="s">
        <v>172</v>
      </c>
      <c r="D29" s="12" t="s">
        <v>173</v>
      </c>
      <c r="E29" s="12" t="s">
        <v>174</v>
      </c>
      <c r="F29" s="12" t="s">
        <v>175</v>
      </c>
      <c r="G29" s="12" t="s">
        <v>176</v>
      </c>
      <c r="H29" s="12" t="s">
        <v>177</v>
      </c>
      <c r="I29" s="12" t="s">
        <v>178</v>
      </c>
      <c r="J29" s="12" t="s">
        <v>179</v>
      </c>
      <c r="K29" s="12" t="s">
        <v>180</v>
      </c>
      <c r="L29" s="12" t="s">
        <v>181</v>
      </c>
      <c r="M29" s="12" t="s">
        <v>182</v>
      </c>
    </row>
    <row r="30" spans="1:14" ht="32.25" thickBot="1" x14ac:dyDescent="0.3">
      <c r="A30" s="12" t="s">
        <v>205</v>
      </c>
      <c r="B30" s="13" t="s">
        <v>247</v>
      </c>
      <c r="C30" s="13" t="s">
        <v>248</v>
      </c>
      <c r="D30" s="13" t="s">
        <v>249</v>
      </c>
      <c r="E30" s="13" t="s">
        <v>250</v>
      </c>
      <c r="F30" s="13" t="s">
        <v>251</v>
      </c>
      <c r="G30" s="13" t="s">
        <v>251</v>
      </c>
      <c r="H30" s="13" t="s">
        <v>251</v>
      </c>
      <c r="I30" s="13" t="s">
        <v>252</v>
      </c>
      <c r="J30" s="13" t="s">
        <v>251</v>
      </c>
      <c r="K30" s="13" t="s">
        <v>251</v>
      </c>
      <c r="L30" s="13" t="s">
        <v>253</v>
      </c>
      <c r="M30" s="13" t="s">
        <v>251</v>
      </c>
    </row>
    <row r="31" spans="1:14" ht="32.25" thickBot="1" x14ac:dyDescent="0.3">
      <c r="A31" s="12" t="s">
        <v>208</v>
      </c>
      <c r="B31" s="13" t="s">
        <v>251</v>
      </c>
      <c r="C31" s="13" t="s">
        <v>251</v>
      </c>
      <c r="D31" s="13" t="s">
        <v>251</v>
      </c>
      <c r="E31" s="13" t="s">
        <v>251</v>
      </c>
      <c r="F31" s="13" t="s">
        <v>254</v>
      </c>
      <c r="G31" s="13" t="s">
        <v>255</v>
      </c>
      <c r="H31" s="13" t="s">
        <v>256</v>
      </c>
      <c r="I31" s="13" t="s">
        <v>251</v>
      </c>
      <c r="J31" s="13" t="s">
        <v>257</v>
      </c>
      <c r="K31" s="13" t="s">
        <v>258</v>
      </c>
      <c r="L31" s="13" t="s">
        <v>251</v>
      </c>
      <c r="M31" s="13" t="s">
        <v>259</v>
      </c>
    </row>
    <row r="32" spans="1:14" ht="32.25" thickBot="1" x14ac:dyDescent="0.3">
      <c r="A32" s="12" t="s">
        <v>211</v>
      </c>
      <c r="B32" s="13" t="s">
        <v>251</v>
      </c>
      <c r="C32" s="13" t="s">
        <v>260</v>
      </c>
      <c r="D32" s="13" t="s">
        <v>251</v>
      </c>
      <c r="E32" s="13" t="s">
        <v>261</v>
      </c>
      <c r="F32" s="13" t="s">
        <v>262</v>
      </c>
      <c r="G32" s="13" t="s">
        <v>263</v>
      </c>
      <c r="H32" s="13" t="s">
        <v>251</v>
      </c>
      <c r="I32" s="13" t="s">
        <v>264</v>
      </c>
      <c r="J32" s="13" t="s">
        <v>265</v>
      </c>
      <c r="K32" s="13" t="s">
        <v>251</v>
      </c>
      <c r="L32" s="13" t="s">
        <v>266</v>
      </c>
      <c r="M32" s="13" t="s">
        <v>267</v>
      </c>
    </row>
    <row r="33" spans="1:17" ht="19.5" thickBot="1" x14ac:dyDescent="0.3">
      <c r="A33" s="8"/>
    </row>
    <row r="34" spans="1:17" ht="15.75" thickBot="1" x14ac:dyDescent="0.3">
      <c r="A34" s="12" t="s">
        <v>231</v>
      </c>
      <c r="B34" s="12" t="s">
        <v>171</v>
      </c>
      <c r="C34" s="12" t="s">
        <v>172</v>
      </c>
      <c r="D34" s="12" t="s">
        <v>173</v>
      </c>
      <c r="E34" s="12" t="s">
        <v>174</v>
      </c>
      <c r="F34" s="12" t="s">
        <v>175</v>
      </c>
      <c r="G34" s="12" t="s">
        <v>176</v>
      </c>
      <c r="H34" s="12" t="s">
        <v>177</v>
      </c>
      <c r="I34" s="12" t="s">
        <v>178</v>
      </c>
      <c r="J34" s="12" t="s">
        <v>179</v>
      </c>
      <c r="K34" s="12" t="s">
        <v>180</v>
      </c>
      <c r="L34" s="12" t="s">
        <v>181</v>
      </c>
      <c r="M34" s="12" t="s">
        <v>182</v>
      </c>
    </row>
    <row r="35" spans="1:17" ht="15.75" thickBot="1" x14ac:dyDescent="0.3">
      <c r="A35" s="12">
        <v>1</v>
      </c>
      <c r="B35" s="13">
        <v>6774.8</v>
      </c>
      <c r="C35" s="13">
        <v>785.7</v>
      </c>
      <c r="D35" s="13">
        <v>1378.6</v>
      </c>
      <c r="E35" s="13">
        <v>463.4</v>
      </c>
      <c r="F35" s="13">
        <v>0</v>
      </c>
      <c r="G35" s="13">
        <v>0</v>
      </c>
      <c r="H35" s="13">
        <v>0</v>
      </c>
      <c r="I35" s="13">
        <v>2023.9</v>
      </c>
      <c r="J35" s="13">
        <v>0</v>
      </c>
      <c r="K35" s="13">
        <v>0</v>
      </c>
      <c r="L35" s="13">
        <v>4335.6000000000004</v>
      </c>
      <c r="M35" s="13">
        <v>0</v>
      </c>
    </row>
    <row r="36" spans="1:17" ht="15.75" thickBot="1" x14ac:dyDescent="0.3">
      <c r="A36" s="12">
        <v>2</v>
      </c>
      <c r="B36" s="13">
        <v>0</v>
      </c>
      <c r="C36" s="13">
        <v>0</v>
      </c>
      <c r="D36" s="13">
        <v>0</v>
      </c>
      <c r="E36" s="13">
        <v>0</v>
      </c>
      <c r="F36" s="13">
        <v>375.4</v>
      </c>
      <c r="G36" s="13">
        <v>2775.6</v>
      </c>
      <c r="H36" s="13">
        <v>4461.1000000000004</v>
      </c>
      <c r="I36" s="13">
        <v>0</v>
      </c>
      <c r="J36" s="13">
        <v>422.9</v>
      </c>
      <c r="K36" s="13">
        <v>14.5</v>
      </c>
      <c r="L36" s="13">
        <v>0</v>
      </c>
      <c r="M36" s="13">
        <v>2981.5</v>
      </c>
    </row>
    <row r="37" spans="1:17" ht="15.75" thickBot="1" x14ac:dyDescent="0.3">
      <c r="A37" s="12">
        <v>3</v>
      </c>
      <c r="B37" s="13">
        <v>0</v>
      </c>
      <c r="C37" s="13">
        <v>951.2</v>
      </c>
      <c r="D37" s="13">
        <v>0</v>
      </c>
      <c r="E37" s="13">
        <v>203.9</v>
      </c>
      <c r="F37" s="13">
        <v>424.9</v>
      </c>
      <c r="G37" s="13">
        <v>3048.5</v>
      </c>
      <c r="H37" s="13">
        <v>0</v>
      </c>
      <c r="I37" s="13">
        <v>3315.9</v>
      </c>
      <c r="J37" s="13">
        <v>447.4</v>
      </c>
      <c r="K37" s="13">
        <v>0</v>
      </c>
      <c r="L37" s="13">
        <v>6542.4</v>
      </c>
      <c r="M37" s="13">
        <v>1849.9</v>
      </c>
    </row>
    <row r="38" spans="1:17" ht="19.5" thickBot="1" x14ac:dyDescent="0.3">
      <c r="A38" s="8">
        <v>1</v>
      </c>
      <c r="B38" s="18">
        <v>2</v>
      </c>
      <c r="C38" s="18">
        <v>3</v>
      </c>
      <c r="D38" s="18">
        <v>4</v>
      </c>
      <c r="E38" s="18">
        <v>5</v>
      </c>
      <c r="F38" s="18">
        <v>6</v>
      </c>
      <c r="G38" s="18">
        <v>7</v>
      </c>
      <c r="H38" s="18">
        <v>8</v>
      </c>
      <c r="I38" s="18">
        <v>9</v>
      </c>
      <c r="J38" s="18">
        <v>10</v>
      </c>
      <c r="K38" s="18">
        <v>11</v>
      </c>
      <c r="L38" s="18">
        <v>12</v>
      </c>
      <c r="M38" s="18">
        <v>13</v>
      </c>
      <c r="O38">
        <f>CORREL(N40:N59,O40:O59)</f>
        <v>0.99463206667863358</v>
      </c>
    </row>
    <row r="39" spans="1:17" ht="15.75" thickBot="1" x14ac:dyDescent="0.3">
      <c r="A39" s="12" t="s">
        <v>232</v>
      </c>
      <c r="B39" s="12" t="s">
        <v>171</v>
      </c>
      <c r="C39" s="12" t="s">
        <v>172</v>
      </c>
      <c r="D39" s="12" t="s">
        <v>173</v>
      </c>
      <c r="E39" s="12" t="s">
        <v>174</v>
      </c>
      <c r="F39" s="12" t="s">
        <v>175</v>
      </c>
      <c r="G39" s="12" t="s">
        <v>176</v>
      </c>
      <c r="H39" s="12" t="s">
        <v>177</v>
      </c>
      <c r="I39" s="12" t="s">
        <v>178</v>
      </c>
      <c r="J39" s="12" t="s">
        <v>179</v>
      </c>
      <c r="K39" s="12" t="s">
        <v>180</v>
      </c>
      <c r="L39" s="12" t="s">
        <v>181</v>
      </c>
      <c r="M39" s="12" t="s">
        <v>182</v>
      </c>
      <c r="N39" s="12" t="s">
        <v>233</v>
      </c>
      <c r="O39" s="12" t="s">
        <v>234</v>
      </c>
      <c r="P39" s="12" t="s">
        <v>235</v>
      </c>
      <c r="Q39" s="12" t="s">
        <v>236</v>
      </c>
    </row>
    <row r="40" spans="1:17" ht="15.75" thickBot="1" x14ac:dyDescent="0.3">
      <c r="A40" s="12" t="s">
        <v>184</v>
      </c>
      <c r="B40" s="13">
        <v>6774.8</v>
      </c>
      <c r="C40" s="13">
        <v>951.2</v>
      </c>
      <c r="D40" s="13">
        <v>0</v>
      </c>
      <c r="E40" s="13">
        <v>0</v>
      </c>
      <c r="F40" s="13">
        <v>424.9</v>
      </c>
      <c r="G40" s="13">
        <v>3048.5</v>
      </c>
      <c r="H40" s="13">
        <v>4461.1000000000004</v>
      </c>
      <c r="I40" s="13">
        <v>0</v>
      </c>
      <c r="J40" s="13">
        <v>0</v>
      </c>
      <c r="K40" s="13">
        <v>0</v>
      </c>
      <c r="L40" s="13">
        <v>0</v>
      </c>
      <c r="M40" s="13">
        <v>2981.5</v>
      </c>
      <c r="N40" s="13">
        <v>18642</v>
      </c>
      <c r="O40" s="13">
        <v>18648</v>
      </c>
      <c r="P40" s="13">
        <v>6</v>
      </c>
      <c r="Q40" s="13">
        <v>0.03</v>
      </c>
    </row>
    <row r="41" spans="1:17" ht="15.75" thickBot="1" x14ac:dyDescent="0.3">
      <c r="A41" s="12" t="s">
        <v>185</v>
      </c>
      <c r="B41" s="13">
        <v>0</v>
      </c>
      <c r="C41" s="13">
        <v>951.2</v>
      </c>
      <c r="D41" s="13">
        <v>0</v>
      </c>
      <c r="E41" s="13">
        <v>203.9</v>
      </c>
      <c r="F41" s="13">
        <v>424.9</v>
      </c>
      <c r="G41" s="13">
        <v>2775.6</v>
      </c>
      <c r="H41" s="13">
        <v>4461.1000000000004</v>
      </c>
      <c r="I41" s="13">
        <v>2023.9</v>
      </c>
      <c r="J41" s="13">
        <v>422.9</v>
      </c>
      <c r="K41" s="13">
        <v>14.5</v>
      </c>
      <c r="L41" s="13">
        <v>0</v>
      </c>
      <c r="M41" s="13">
        <v>0</v>
      </c>
      <c r="N41" s="13">
        <v>11277.9</v>
      </c>
      <c r="O41" s="13">
        <v>11282</v>
      </c>
      <c r="P41" s="13">
        <v>4.0999999999999996</v>
      </c>
      <c r="Q41" s="13">
        <v>0.04</v>
      </c>
    </row>
    <row r="42" spans="1:17" ht="15.75" thickBot="1" x14ac:dyDescent="0.3">
      <c r="A42" s="12" t="s">
        <v>186</v>
      </c>
      <c r="B42" s="13">
        <v>0</v>
      </c>
      <c r="C42" s="13">
        <v>0</v>
      </c>
      <c r="D42" s="13">
        <v>0</v>
      </c>
      <c r="E42" s="13">
        <v>203.9</v>
      </c>
      <c r="F42" s="13">
        <v>375.4</v>
      </c>
      <c r="G42" s="13">
        <v>2775.6</v>
      </c>
      <c r="H42" s="13">
        <v>0</v>
      </c>
      <c r="I42" s="13">
        <v>0</v>
      </c>
      <c r="J42" s="13">
        <v>447.4</v>
      </c>
      <c r="K42" s="13">
        <v>14.5</v>
      </c>
      <c r="L42" s="13">
        <v>4335.6000000000004</v>
      </c>
      <c r="M42" s="13">
        <v>2981.5</v>
      </c>
      <c r="N42" s="13">
        <v>11133.9</v>
      </c>
      <c r="O42" s="13">
        <v>11137</v>
      </c>
      <c r="P42" s="13">
        <v>3.1</v>
      </c>
      <c r="Q42" s="13">
        <v>0.03</v>
      </c>
    </row>
    <row r="43" spans="1:17" ht="15.75" thickBot="1" x14ac:dyDescent="0.3">
      <c r="A43" s="12" t="s">
        <v>187</v>
      </c>
      <c r="B43" s="13">
        <v>0</v>
      </c>
      <c r="C43" s="13">
        <v>951.2</v>
      </c>
      <c r="D43" s="13">
        <v>0</v>
      </c>
      <c r="E43" s="13">
        <v>463.4</v>
      </c>
      <c r="F43" s="13">
        <v>375.4</v>
      </c>
      <c r="G43" s="13">
        <v>0</v>
      </c>
      <c r="H43" s="13">
        <v>4461.1000000000004</v>
      </c>
      <c r="I43" s="13">
        <v>3315.9</v>
      </c>
      <c r="J43" s="13">
        <v>422.9</v>
      </c>
      <c r="K43" s="13">
        <v>0</v>
      </c>
      <c r="L43" s="13">
        <v>0</v>
      </c>
      <c r="M43" s="13">
        <v>2981.5</v>
      </c>
      <c r="N43" s="13">
        <v>12971.3</v>
      </c>
      <c r="O43" s="13">
        <v>12420</v>
      </c>
      <c r="P43" s="13">
        <v>-551.29999999999995</v>
      </c>
      <c r="Q43" s="13">
        <v>-4.4400000000000004</v>
      </c>
    </row>
    <row r="44" spans="1:17" ht="15.75" thickBot="1" x14ac:dyDescent="0.3">
      <c r="A44" s="12" t="s">
        <v>188</v>
      </c>
      <c r="B44" s="13">
        <v>0</v>
      </c>
      <c r="C44" s="13">
        <v>0</v>
      </c>
      <c r="D44" s="13">
        <v>1378.6</v>
      </c>
      <c r="E44" s="13">
        <v>0</v>
      </c>
      <c r="F44" s="13">
        <v>0</v>
      </c>
      <c r="G44" s="13">
        <v>2775.6</v>
      </c>
      <c r="H44" s="13">
        <v>0</v>
      </c>
      <c r="I44" s="13">
        <v>0</v>
      </c>
      <c r="J44" s="13">
        <v>0</v>
      </c>
      <c r="K44" s="13">
        <v>14.5</v>
      </c>
      <c r="L44" s="13">
        <v>0</v>
      </c>
      <c r="M44" s="13">
        <v>2981.5</v>
      </c>
      <c r="N44" s="13">
        <v>7150.2</v>
      </c>
      <c r="O44" s="13">
        <v>5687</v>
      </c>
      <c r="P44" s="13">
        <v>-1463.2</v>
      </c>
      <c r="Q44" s="13">
        <v>-25.73</v>
      </c>
    </row>
    <row r="45" spans="1:17" ht="15.75" thickBot="1" x14ac:dyDescent="0.3">
      <c r="A45" s="12" t="s">
        <v>189</v>
      </c>
      <c r="B45" s="13">
        <v>0</v>
      </c>
      <c r="C45" s="13">
        <v>785.7</v>
      </c>
      <c r="D45" s="13">
        <v>0</v>
      </c>
      <c r="E45" s="13">
        <v>463.4</v>
      </c>
      <c r="F45" s="13">
        <v>0</v>
      </c>
      <c r="G45" s="13">
        <v>3048.5</v>
      </c>
      <c r="H45" s="13">
        <v>4461.1000000000004</v>
      </c>
      <c r="I45" s="13">
        <v>2023.9</v>
      </c>
      <c r="J45" s="13">
        <v>422.9</v>
      </c>
      <c r="K45" s="13">
        <v>14.5</v>
      </c>
      <c r="L45" s="13">
        <v>0</v>
      </c>
      <c r="M45" s="13">
        <v>1849.9</v>
      </c>
      <c r="N45" s="13">
        <v>13069.8</v>
      </c>
      <c r="O45" s="13">
        <v>13074</v>
      </c>
      <c r="P45" s="13">
        <v>4.2</v>
      </c>
      <c r="Q45" s="13">
        <v>0.03</v>
      </c>
    </row>
    <row r="46" spans="1:17" ht="15.75" thickBot="1" x14ac:dyDescent="0.3">
      <c r="A46" s="12" t="s">
        <v>190</v>
      </c>
      <c r="B46" s="13">
        <v>6774.8</v>
      </c>
      <c r="C46" s="13">
        <v>0</v>
      </c>
      <c r="D46" s="13">
        <v>1378.6</v>
      </c>
      <c r="E46" s="13">
        <v>463.4</v>
      </c>
      <c r="F46" s="13">
        <v>375.4</v>
      </c>
      <c r="G46" s="13">
        <v>2775.6</v>
      </c>
      <c r="H46" s="13">
        <v>0</v>
      </c>
      <c r="I46" s="13">
        <v>0</v>
      </c>
      <c r="J46" s="13">
        <v>422.9</v>
      </c>
      <c r="K46" s="13">
        <v>14.5</v>
      </c>
      <c r="L46" s="13">
        <v>6542.4</v>
      </c>
      <c r="M46" s="13">
        <v>2981.5</v>
      </c>
      <c r="N46" s="13">
        <v>21729</v>
      </c>
      <c r="O46" s="13">
        <v>21735</v>
      </c>
      <c r="P46" s="13">
        <v>6</v>
      </c>
      <c r="Q46" s="13">
        <v>0.03</v>
      </c>
    </row>
    <row r="47" spans="1:17" ht="15.75" thickBot="1" x14ac:dyDescent="0.3">
      <c r="A47" s="12" t="s">
        <v>191</v>
      </c>
      <c r="B47" s="13">
        <v>0</v>
      </c>
      <c r="C47" s="13">
        <v>785.7</v>
      </c>
      <c r="D47" s="13">
        <v>1378.6</v>
      </c>
      <c r="E47" s="13">
        <v>0</v>
      </c>
      <c r="F47" s="13">
        <v>375.4</v>
      </c>
      <c r="G47" s="13">
        <v>0</v>
      </c>
      <c r="H47" s="13">
        <v>4461.1000000000004</v>
      </c>
      <c r="I47" s="13">
        <v>0</v>
      </c>
      <c r="J47" s="13">
        <v>422.9</v>
      </c>
      <c r="K47" s="13">
        <v>0</v>
      </c>
      <c r="L47" s="13">
        <v>0</v>
      </c>
      <c r="M47" s="13">
        <v>0</v>
      </c>
      <c r="N47" s="13">
        <v>7423.6</v>
      </c>
      <c r="O47" s="13">
        <v>6407</v>
      </c>
      <c r="P47" s="13">
        <v>-1016.6</v>
      </c>
      <c r="Q47" s="13">
        <v>-15.87</v>
      </c>
    </row>
    <row r="48" spans="1:17" ht="15.75" thickBot="1" x14ac:dyDescent="0.3">
      <c r="A48" s="12" t="s">
        <v>192</v>
      </c>
      <c r="B48" s="13">
        <v>6774.8</v>
      </c>
      <c r="C48" s="13">
        <v>785.7</v>
      </c>
      <c r="D48" s="13">
        <v>0</v>
      </c>
      <c r="E48" s="13">
        <v>0</v>
      </c>
      <c r="F48" s="13">
        <v>0</v>
      </c>
      <c r="G48" s="13">
        <v>2775.6</v>
      </c>
      <c r="H48" s="13">
        <v>4461.1000000000004</v>
      </c>
      <c r="I48" s="13">
        <v>0</v>
      </c>
      <c r="J48" s="13">
        <v>447.4</v>
      </c>
      <c r="K48" s="13">
        <v>14.5</v>
      </c>
      <c r="L48" s="13">
        <v>4335.6000000000004</v>
      </c>
      <c r="M48" s="13">
        <v>1849.9</v>
      </c>
      <c r="N48" s="13">
        <v>21444.6</v>
      </c>
      <c r="O48" s="13">
        <v>21451</v>
      </c>
      <c r="P48" s="13">
        <v>6.4</v>
      </c>
      <c r="Q48" s="13">
        <v>0.03</v>
      </c>
    </row>
    <row r="49" spans="1:17" ht="15.75" thickBot="1" x14ac:dyDescent="0.3">
      <c r="A49" s="12" t="s">
        <v>193</v>
      </c>
      <c r="B49" s="13">
        <v>6774.8</v>
      </c>
      <c r="C49" s="13">
        <v>0</v>
      </c>
      <c r="D49" s="13">
        <v>0</v>
      </c>
      <c r="E49" s="13">
        <v>463.4</v>
      </c>
      <c r="F49" s="13">
        <v>375.4</v>
      </c>
      <c r="G49" s="13">
        <v>2775.6</v>
      </c>
      <c r="H49" s="13">
        <v>4461.1000000000004</v>
      </c>
      <c r="I49" s="13">
        <v>3315.9</v>
      </c>
      <c r="J49" s="13">
        <v>422.9</v>
      </c>
      <c r="K49" s="13">
        <v>0</v>
      </c>
      <c r="L49" s="13">
        <v>6542.4</v>
      </c>
      <c r="M49" s="13">
        <v>0</v>
      </c>
      <c r="N49" s="13">
        <v>25131.5</v>
      </c>
      <c r="O49" s="13">
        <v>25139</v>
      </c>
      <c r="P49" s="13">
        <v>7.5</v>
      </c>
      <c r="Q49" s="13">
        <v>0.03</v>
      </c>
    </row>
    <row r="50" spans="1:17" ht="15.75" thickBot="1" x14ac:dyDescent="0.3">
      <c r="A50" s="12" t="s">
        <v>194</v>
      </c>
      <c r="B50" s="13">
        <v>0</v>
      </c>
      <c r="C50" s="13">
        <v>0</v>
      </c>
      <c r="D50" s="13">
        <v>1378.6</v>
      </c>
      <c r="E50" s="13">
        <v>0</v>
      </c>
      <c r="F50" s="13">
        <v>375.4</v>
      </c>
      <c r="G50" s="13">
        <v>2775.6</v>
      </c>
      <c r="H50" s="13">
        <v>0</v>
      </c>
      <c r="I50" s="13">
        <v>0</v>
      </c>
      <c r="J50" s="13">
        <v>0</v>
      </c>
      <c r="K50" s="13">
        <v>0</v>
      </c>
      <c r="L50" s="13">
        <v>4335.6000000000004</v>
      </c>
      <c r="M50" s="13">
        <v>0</v>
      </c>
      <c r="N50" s="13">
        <v>8865.2000000000007</v>
      </c>
      <c r="O50" s="13">
        <v>9764</v>
      </c>
      <c r="P50" s="13">
        <v>898.8</v>
      </c>
      <c r="Q50" s="13">
        <v>9.2100000000000009</v>
      </c>
    </row>
    <row r="51" spans="1:17" ht="15.75" thickBot="1" x14ac:dyDescent="0.3">
      <c r="A51" s="12" t="s">
        <v>195</v>
      </c>
      <c r="B51" s="13">
        <v>0</v>
      </c>
      <c r="C51" s="13">
        <v>785.7</v>
      </c>
      <c r="D51" s="13">
        <v>0</v>
      </c>
      <c r="E51" s="13">
        <v>0</v>
      </c>
      <c r="F51" s="13">
        <v>375.4</v>
      </c>
      <c r="G51" s="13">
        <v>3048.5</v>
      </c>
      <c r="H51" s="13">
        <v>4461.1000000000004</v>
      </c>
      <c r="I51" s="13">
        <v>2023.9</v>
      </c>
      <c r="J51" s="13">
        <v>447.4</v>
      </c>
      <c r="K51" s="13">
        <v>0</v>
      </c>
      <c r="L51" s="13">
        <v>4335.6000000000004</v>
      </c>
      <c r="M51" s="13">
        <v>1849.9</v>
      </c>
      <c r="N51" s="13">
        <v>17327.5</v>
      </c>
      <c r="O51" s="13">
        <v>17396</v>
      </c>
      <c r="P51" s="13">
        <v>68.5</v>
      </c>
      <c r="Q51" s="13">
        <v>0.39</v>
      </c>
    </row>
    <row r="52" spans="1:17" ht="15.75" thickBot="1" x14ac:dyDescent="0.3">
      <c r="A52" s="12" t="s">
        <v>196</v>
      </c>
      <c r="B52" s="13">
        <v>6774.8</v>
      </c>
      <c r="C52" s="13">
        <v>0</v>
      </c>
      <c r="D52" s="13">
        <v>0</v>
      </c>
      <c r="E52" s="13">
        <v>0</v>
      </c>
      <c r="F52" s="13">
        <v>424.9</v>
      </c>
      <c r="G52" s="13">
        <v>2775.6</v>
      </c>
      <c r="H52" s="13">
        <v>0</v>
      </c>
      <c r="I52" s="13">
        <v>3315.9</v>
      </c>
      <c r="J52" s="13">
        <v>0</v>
      </c>
      <c r="K52" s="13">
        <v>0</v>
      </c>
      <c r="L52" s="13">
        <v>6542.4</v>
      </c>
      <c r="M52" s="13">
        <v>0</v>
      </c>
      <c r="N52" s="13">
        <v>19833.599999999999</v>
      </c>
      <c r="O52" s="13">
        <v>19840</v>
      </c>
      <c r="P52" s="13">
        <v>6.4</v>
      </c>
      <c r="Q52" s="13">
        <v>0.03</v>
      </c>
    </row>
    <row r="53" spans="1:17" ht="15.75" thickBot="1" x14ac:dyDescent="0.3">
      <c r="A53" s="12" t="s">
        <v>197</v>
      </c>
      <c r="B53" s="13">
        <v>0</v>
      </c>
      <c r="C53" s="13">
        <v>0</v>
      </c>
      <c r="D53" s="13">
        <v>0</v>
      </c>
      <c r="E53" s="13">
        <v>203.9</v>
      </c>
      <c r="F53" s="13">
        <v>375.4</v>
      </c>
      <c r="G53" s="13">
        <v>0</v>
      </c>
      <c r="H53" s="13">
        <v>0</v>
      </c>
      <c r="I53" s="13">
        <v>2023.9</v>
      </c>
      <c r="J53" s="13">
        <v>0</v>
      </c>
      <c r="K53" s="13">
        <v>0</v>
      </c>
      <c r="L53" s="13">
        <v>4335.6000000000004</v>
      </c>
      <c r="M53" s="13">
        <v>0</v>
      </c>
      <c r="N53" s="13">
        <v>6938.8</v>
      </c>
      <c r="O53" s="13">
        <v>6941</v>
      </c>
      <c r="P53" s="13">
        <v>2.2000000000000002</v>
      </c>
      <c r="Q53" s="13">
        <v>0.03</v>
      </c>
    </row>
    <row r="54" spans="1:17" ht="15.75" thickBot="1" x14ac:dyDescent="0.3">
      <c r="A54" s="12" t="s">
        <v>198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3048.5</v>
      </c>
      <c r="H54" s="13">
        <v>0</v>
      </c>
      <c r="I54" s="13">
        <v>2023.9</v>
      </c>
      <c r="J54" s="13">
        <v>447.4</v>
      </c>
      <c r="K54" s="13">
        <v>0</v>
      </c>
      <c r="L54" s="13">
        <v>4335.6000000000004</v>
      </c>
      <c r="M54" s="13">
        <v>1849.9</v>
      </c>
      <c r="N54" s="13">
        <v>11705.3</v>
      </c>
      <c r="O54" s="13">
        <v>11709</v>
      </c>
      <c r="P54" s="13">
        <v>3.7</v>
      </c>
      <c r="Q54" s="13">
        <v>0.03</v>
      </c>
    </row>
    <row r="55" spans="1:17" ht="15.75" thickBot="1" x14ac:dyDescent="0.3">
      <c r="A55" s="12" t="s">
        <v>199</v>
      </c>
      <c r="B55" s="13">
        <v>0</v>
      </c>
      <c r="C55" s="13">
        <v>951.2</v>
      </c>
      <c r="D55" s="13">
        <v>0</v>
      </c>
      <c r="E55" s="13">
        <v>463.4</v>
      </c>
      <c r="F55" s="13">
        <v>424.9</v>
      </c>
      <c r="G55" s="13">
        <v>0</v>
      </c>
      <c r="H55" s="13">
        <v>0</v>
      </c>
      <c r="I55" s="13">
        <v>3315.9</v>
      </c>
      <c r="J55" s="13">
        <v>0</v>
      </c>
      <c r="K55" s="13">
        <v>0</v>
      </c>
      <c r="L55" s="13">
        <v>6542.4</v>
      </c>
      <c r="M55" s="13">
        <v>2981.5</v>
      </c>
      <c r="N55" s="13">
        <v>14679.3</v>
      </c>
      <c r="O55" s="13">
        <v>14684</v>
      </c>
      <c r="P55" s="13">
        <v>4.7</v>
      </c>
      <c r="Q55" s="13">
        <v>0.03</v>
      </c>
    </row>
    <row r="56" spans="1:17" ht="15.75" thickBot="1" x14ac:dyDescent="0.3">
      <c r="A56" s="12" t="s">
        <v>200</v>
      </c>
      <c r="B56" s="13">
        <v>0</v>
      </c>
      <c r="C56" s="13">
        <v>785.7</v>
      </c>
      <c r="D56" s="13">
        <v>1378.6</v>
      </c>
      <c r="E56" s="13">
        <v>203.9</v>
      </c>
      <c r="F56" s="13">
        <v>0</v>
      </c>
      <c r="G56" s="13">
        <v>0</v>
      </c>
      <c r="H56" s="13">
        <v>0</v>
      </c>
      <c r="I56" s="13">
        <v>2023.9</v>
      </c>
      <c r="J56" s="13">
        <v>0</v>
      </c>
      <c r="K56" s="13">
        <v>0</v>
      </c>
      <c r="L56" s="13">
        <v>0</v>
      </c>
      <c r="M56" s="13">
        <v>2981.5</v>
      </c>
      <c r="N56" s="13">
        <v>7373.6</v>
      </c>
      <c r="O56" s="13">
        <v>8988</v>
      </c>
      <c r="P56" s="13">
        <v>1614.4</v>
      </c>
      <c r="Q56" s="13">
        <v>17.96</v>
      </c>
    </row>
    <row r="57" spans="1:17" ht="15.75" thickBot="1" x14ac:dyDescent="0.3">
      <c r="A57" s="12" t="s">
        <v>201</v>
      </c>
      <c r="B57" s="13">
        <v>6774.8</v>
      </c>
      <c r="C57" s="13">
        <v>785.7</v>
      </c>
      <c r="D57" s="13">
        <v>0</v>
      </c>
      <c r="E57" s="13">
        <v>463.4</v>
      </c>
      <c r="F57" s="13">
        <v>0</v>
      </c>
      <c r="G57" s="13">
        <v>3048.5</v>
      </c>
      <c r="H57" s="13">
        <v>0</v>
      </c>
      <c r="I57" s="13">
        <v>2023.9</v>
      </c>
      <c r="J57" s="13">
        <v>447.4</v>
      </c>
      <c r="K57" s="13">
        <v>14.5</v>
      </c>
      <c r="L57" s="13">
        <v>0</v>
      </c>
      <c r="M57" s="13">
        <v>1849.9</v>
      </c>
      <c r="N57" s="13">
        <v>15408.1</v>
      </c>
      <c r="O57" s="13">
        <v>15413</v>
      </c>
      <c r="P57" s="13">
        <v>4.9000000000000004</v>
      </c>
      <c r="Q57" s="13">
        <v>0.03</v>
      </c>
    </row>
    <row r="58" spans="1:17" ht="15.75" thickBot="1" x14ac:dyDescent="0.3">
      <c r="A58" s="12" t="s">
        <v>202</v>
      </c>
      <c r="B58" s="13">
        <v>6774.8</v>
      </c>
      <c r="C58" s="13">
        <v>951.2</v>
      </c>
      <c r="D58" s="13">
        <v>1378.6</v>
      </c>
      <c r="E58" s="13">
        <v>463.4</v>
      </c>
      <c r="F58" s="13">
        <v>424.9</v>
      </c>
      <c r="G58" s="13">
        <v>0</v>
      </c>
      <c r="H58" s="13">
        <v>0</v>
      </c>
      <c r="I58" s="13">
        <v>3315.9</v>
      </c>
      <c r="J58" s="13">
        <v>422.9</v>
      </c>
      <c r="K58" s="13">
        <v>14.5</v>
      </c>
      <c r="L58" s="13">
        <v>6542.4</v>
      </c>
      <c r="M58" s="13">
        <v>2981.5</v>
      </c>
      <c r="N58" s="13">
        <v>23270</v>
      </c>
      <c r="O58" s="13">
        <v>24136</v>
      </c>
      <c r="P58" s="13">
        <v>866</v>
      </c>
      <c r="Q58" s="13">
        <v>3.59</v>
      </c>
    </row>
    <row r="59" spans="1:17" ht="15.75" thickBot="1" x14ac:dyDescent="0.3">
      <c r="A59" s="12" t="s">
        <v>203</v>
      </c>
      <c r="B59" s="13">
        <v>0</v>
      </c>
      <c r="C59" s="13">
        <v>785.7</v>
      </c>
      <c r="D59" s="13">
        <v>1378.6</v>
      </c>
      <c r="E59" s="13">
        <v>203.9</v>
      </c>
      <c r="F59" s="13">
        <v>0</v>
      </c>
      <c r="G59" s="13">
        <v>0</v>
      </c>
      <c r="H59" s="13">
        <v>0</v>
      </c>
      <c r="I59" s="13">
        <v>0</v>
      </c>
      <c r="J59" s="13">
        <v>422.9</v>
      </c>
      <c r="K59" s="13">
        <v>0</v>
      </c>
      <c r="L59" s="13">
        <v>4335.6000000000004</v>
      </c>
      <c r="M59" s="13">
        <v>0</v>
      </c>
      <c r="N59" s="13">
        <v>7126.7</v>
      </c>
      <c r="O59" s="13">
        <v>6651</v>
      </c>
      <c r="P59" s="13">
        <v>-475.7</v>
      </c>
      <c r="Q59" s="13">
        <v>-7.15</v>
      </c>
    </row>
    <row r="60" spans="1:17" ht="15.75" thickBot="1" x14ac:dyDescent="0.3"/>
    <row r="61" spans="1:17" ht="15.75" thickBot="1" x14ac:dyDescent="0.3">
      <c r="A61" s="14" t="s">
        <v>237</v>
      </c>
      <c r="B61" s="15">
        <v>15762</v>
      </c>
    </row>
    <row r="62" spans="1:17" ht="15.75" thickBot="1" x14ac:dyDescent="0.3">
      <c r="A62" s="14" t="s">
        <v>268</v>
      </c>
      <c r="B62" s="15">
        <v>16784.099999999999</v>
      </c>
    </row>
    <row r="63" spans="1:17" ht="21.75" thickBot="1" x14ac:dyDescent="0.3">
      <c r="A63" s="14" t="s">
        <v>239</v>
      </c>
      <c r="B63" s="15">
        <v>282501.90000000002</v>
      </c>
    </row>
    <row r="64" spans="1:17" ht="21.75" thickBot="1" x14ac:dyDescent="0.3">
      <c r="A64" s="14" t="s">
        <v>240</v>
      </c>
      <c r="B64" s="15">
        <v>282502</v>
      </c>
    </row>
    <row r="65" spans="1:2" ht="32.25" thickBot="1" x14ac:dyDescent="0.3">
      <c r="A65" s="14" t="s">
        <v>241</v>
      </c>
      <c r="B65" s="15">
        <v>-0.1</v>
      </c>
    </row>
    <row r="66" spans="1:2" ht="32.25" thickBot="1" x14ac:dyDescent="0.3">
      <c r="A66" s="14" t="s">
        <v>242</v>
      </c>
      <c r="B66" s="15"/>
    </row>
    <row r="67" spans="1:2" ht="32.25" thickBot="1" x14ac:dyDescent="0.3">
      <c r="A67" s="14" t="s">
        <v>243</v>
      </c>
      <c r="B67" s="15"/>
    </row>
    <row r="68" spans="1:2" ht="21.75" thickBot="1" x14ac:dyDescent="0.3">
      <c r="A68" s="14" t="s">
        <v>244</v>
      </c>
      <c r="B68" s="15">
        <v>0</v>
      </c>
    </row>
    <row r="71" spans="1:2" ht="18.75" x14ac:dyDescent="0.3">
      <c r="A71" s="7" t="s">
        <v>269</v>
      </c>
    </row>
    <row r="72" spans="1:2" ht="18.75" x14ac:dyDescent="0.3">
      <c r="A72" s="7" t="s">
        <v>270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9"/>
  <sheetViews>
    <sheetView zoomScale="80" zoomScaleNormal="80" workbookViewId="0"/>
  </sheetViews>
  <sheetFormatPr defaultRowHeight="15" x14ac:dyDescent="0.25"/>
  <cols>
    <col min="1" max="1" width="10.5703125" bestFit="1" customWidth="1"/>
    <col min="2" max="2" width="13.42578125" bestFit="1" customWidth="1"/>
    <col min="3" max="15" width="6.7109375" bestFit="1" customWidth="1"/>
    <col min="16" max="16" width="14.7109375" bestFit="1" customWidth="1"/>
    <col min="18" max="18" width="10.5703125" bestFit="1" customWidth="1"/>
    <col min="33" max="33" width="10.28515625" bestFit="1" customWidth="1"/>
  </cols>
  <sheetData>
    <row r="1" spans="1:32" x14ac:dyDescent="0.25">
      <c r="B1" t="s">
        <v>161</v>
      </c>
      <c r="C1" t="s">
        <v>159</v>
      </c>
      <c r="D1" t="s">
        <v>160</v>
      </c>
      <c r="E1" t="s">
        <v>151</v>
      </c>
      <c r="F1" t="s">
        <v>152</v>
      </c>
      <c r="G1" t="s">
        <v>153</v>
      </c>
      <c r="H1" t="s">
        <v>154</v>
      </c>
      <c r="I1" t="s">
        <v>155</v>
      </c>
      <c r="J1" t="s">
        <v>156</v>
      </c>
      <c r="K1" t="s">
        <v>157</v>
      </c>
      <c r="L1" t="s">
        <v>158</v>
      </c>
      <c r="M1" t="s">
        <v>149</v>
      </c>
      <c r="N1" t="s">
        <v>150</v>
      </c>
      <c r="O1" t="s">
        <v>148</v>
      </c>
    </row>
    <row r="2" spans="1:32" x14ac:dyDescent="0.25">
      <c r="A2" t="s">
        <v>146</v>
      </c>
      <c r="B2" t="s">
        <v>144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145</v>
      </c>
      <c r="R2" t="s">
        <v>147</v>
      </c>
      <c r="S2" t="str">
        <f>C2</f>
        <v>x1</v>
      </c>
      <c r="T2" t="str">
        <f t="shared" ref="T2:AE17" si="0">D2</f>
        <v>x2</v>
      </c>
      <c r="U2" t="str">
        <f t="shared" si="0"/>
        <v>x3</v>
      </c>
      <c r="V2" t="str">
        <f t="shared" si="0"/>
        <v>x4</v>
      </c>
      <c r="W2" t="str">
        <f t="shared" si="0"/>
        <v>x5</v>
      </c>
      <c r="X2" t="str">
        <f t="shared" si="0"/>
        <v>x6</v>
      </c>
      <c r="Y2" t="str">
        <f t="shared" si="0"/>
        <v>x7</v>
      </c>
      <c r="Z2" t="str">
        <f t="shared" si="0"/>
        <v>x8</v>
      </c>
      <c r="AA2" t="str">
        <f t="shared" si="0"/>
        <v>x9</v>
      </c>
      <c r="AB2" t="str">
        <f t="shared" si="0"/>
        <v>x10</v>
      </c>
      <c r="AC2" t="str">
        <f t="shared" si="0"/>
        <v>x11</v>
      </c>
      <c r="AD2" t="str">
        <f t="shared" si="0"/>
        <v>x12</v>
      </c>
      <c r="AE2" t="str">
        <f t="shared" si="0"/>
        <v>Y</v>
      </c>
      <c r="AF2" t="s">
        <v>271</v>
      </c>
    </row>
    <row r="3" spans="1:32" x14ac:dyDescent="0.25">
      <c r="A3" t="s">
        <v>84</v>
      </c>
      <c r="B3" t="s">
        <v>9</v>
      </c>
      <c r="C3">
        <f>INT('raw data'!C3)</f>
        <v>14616</v>
      </c>
      <c r="D3">
        <f>INT('raw data'!D3)</f>
        <v>8170</v>
      </c>
      <c r="E3">
        <f>INT('raw data'!E3)</f>
        <v>8138</v>
      </c>
      <c r="F3">
        <f>INT('raw data'!F3)</f>
        <v>10821</v>
      </c>
      <c r="G3">
        <f>INT('raw data'!G3)</f>
        <v>9257</v>
      </c>
      <c r="H3">
        <f>INT('raw data'!H3)</f>
        <v>9832</v>
      </c>
      <c r="I3">
        <f>INT('raw data'!I3)</f>
        <v>13082</v>
      </c>
      <c r="J3">
        <f>INT('raw data'!J3)</f>
        <v>11822</v>
      </c>
      <c r="K3">
        <f>INT('raw data'!K3)</f>
        <v>16490</v>
      </c>
      <c r="L3">
        <f>INT('raw data'!L3)</f>
        <v>16442</v>
      </c>
      <c r="M3">
        <f>INT('raw data'!M3)</f>
        <v>11022</v>
      </c>
      <c r="N3">
        <f>INT('raw data'!N3)</f>
        <v>12478</v>
      </c>
      <c r="O3">
        <f>INT('raw data'!O3)</f>
        <v>18648</v>
      </c>
      <c r="P3" t="s">
        <v>23</v>
      </c>
      <c r="R3" t="str">
        <f>A3</f>
        <v>learning1</v>
      </c>
      <c r="S3">
        <f>INT(RANK(C3,C$3:C$22,0)/5+1)</f>
        <v>2</v>
      </c>
      <c r="T3">
        <f t="shared" ref="T3:T22" si="1">INT(RANK(D3,D$3:D$22,0)/5+1)</f>
        <v>4</v>
      </c>
      <c r="U3">
        <f t="shared" ref="U3:U22" si="2">INT(RANK(E3,E$3:E$22,0)/5+1)</f>
        <v>4</v>
      </c>
      <c r="V3">
        <f t="shared" ref="V3:V22" si="3">INT(RANK(F3,F$3:F$22,0)/5+1)</f>
        <v>4</v>
      </c>
      <c r="W3">
        <f t="shared" ref="W3:W22" si="4">INT(RANK(G3,G$3:G$22,0)/5+1)</f>
        <v>4</v>
      </c>
      <c r="X3">
        <f t="shared" ref="X3:X22" si="5">INT(RANK(H3,H$3:H$22,0)/5+1)</f>
        <v>4</v>
      </c>
      <c r="Y3">
        <f t="shared" ref="Y3:Y22" si="6">INT(RANK(I3,I$3:I$22,0)/5+1)</f>
        <v>2</v>
      </c>
      <c r="Z3">
        <f t="shared" ref="Z3:Z22" si="7">INT(RANK(J3,J$3:J$22,0)/5+1)</f>
        <v>3</v>
      </c>
      <c r="AA3">
        <f t="shared" ref="AA3:AA22" si="8">INT(RANK(K3,K$3:K$22,0)/5+1)</f>
        <v>2</v>
      </c>
      <c r="AB3">
        <f t="shared" ref="AB3:AB22" si="9">INT(RANK(L3,L$3:L$22,0)/5+1)</f>
        <v>2</v>
      </c>
      <c r="AC3">
        <f t="shared" ref="AC3:AC22" si="10">INT(RANK(M3,M$3:M$22,0)/5+1)</f>
        <v>4</v>
      </c>
      <c r="AD3">
        <f t="shared" ref="AD3:AD22" si="11">INT(RANK(N3,N$3:N$22,0)/5+1)</f>
        <v>3</v>
      </c>
      <c r="AE3">
        <f t="shared" si="0"/>
        <v>18648</v>
      </c>
      <c r="AF3">
        <f>mcm_stairs5!N44</f>
        <v>18648</v>
      </c>
    </row>
    <row r="4" spans="1:32" x14ac:dyDescent="0.25">
      <c r="A4" t="s">
        <v>85</v>
      </c>
      <c r="B4" t="s">
        <v>24</v>
      </c>
      <c r="C4">
        <f>D3</f>
        <v>8170</v>
      </c>
      <c r="D4">
        <f t="shared" ref="D4:N19" si="12">E3</f>
        <v>8138</v>
      </c>
      <c r="E4">
        <f t="shared" si="12"/>
        <v>10821</v>
      </c>
      <c r="F4">
        <f t="shared" si="12"/>
        <v>9257</v>
      </c>
      <c r="G4">
        <f t="shared" si="12"/>
        <v>9832</v>
      </c>
      <c r="H4">
        <f t="shared" si="12"/>
        <v>13082</v>
      </c>
      <c r="I4">
        <f t="shared" si="12"/>
        <v>11822</v>
      </c>
      <c r="J4">
        <f t="shared" si="12"/>
        <v>16490</v>
      </c>
      <c r="K4">
        <f t="shared" si="12"/>
        <v>16442</v>
      </c>
      <c r="L4">
        <f t="shared" si="12"/>
        <v>11022</v>
      </c>
      <c r="M4">
        <f t="shared" si="12"/>
        <v>12478</v>
      </c>
      <c r="N4">
        <f t="shared" si="12"/>
        <v>18648</v>
      </c>
      <c r="O4">
        <f>INT('raw data'!C38)</f>
        <v>11282</v>
      </c>
      <c r="P4" t="s">
        <v>43</v>
      </c>
      <c r="R4" t="str">
        <f t="shared" ref="R4:R42" si="13">A4</f>
        <v>learning2</v>
      </c>
      <c r="S4">
        <f t="shared" ref="S4:S22" si="14">INT(RANK(C4,C$3:C$22,0)/5+1)</f>
        <v>4</v>
      </c>
      <c r="T4">
        <f t="shared" si="1"/>
        <v>4</v>
      </c>
      <c r="U4">
        <f t="shared" si="2"/>
        <v>4</v>
      </c>
      <c r="V4">
        <f t="shared" si="3"/>
        <v>4</v>
      </c>
      <c r="W4">
        <f t="shared" si="4"/>
        <v>4</v>
      </c>
      <c r="X4">
        <f t="shared" si="5"/>
        <v>2</v>
      </c>
      <c r="Y4">
        <f t="shared" si="6"/>
        <v>3</v>
      </c>
      <c r="Z4">
        <f t="shared" si="7"/>
        <v>2</v>
      </c>
      <c r="AA4">
        <f t="shared" si="8"/>
        <v>2</v>
      </c>
      <c r="AB4">
        <f t="shared" si="9"/>
        <v>4</v>
      </c>
      <c r="AC4">
        <f t="shared" si="10"/>
        <v>3</v>
      </c>
      <c r="AD4">
        <f t="shared" si="11"/>
        <v>2</v>
      </c>
      <c r="AE4">
        <f t="shared" si="0"/>
        <v>11282</v>
      </c>
      <c r="AF4">
        <f>mcm_stairs5!N45</f>
        <v>11283</v>
      </c>
    </row>
    <row r="5" spans="1:32" x14ac:dyDescent="0.25">
      <c r="A5" t="s">
        <v>86</v>
      </c>
      <c r="B5" t="s">
        <v>25</v>
      </c>
      <c r="C5">
        <f t="shared" ref="C5:N20" si="15">D4</f>
        <v>8138</v>
      </c>
      <c r="D5">
        <f t="shared" si="12"/>
        <v>10821</v>
      </c>
      <c r="E5">
        <f t="shared" si="12"/>
        <v>9257</v>
      </c>
      <c r="F5">
        <f t="shared" si="12"/>
        <v>9832</v>
      </c>
      <c r="G5">
        <f t="shared" si="12"/>
        <v>13082</v>
      </c>
      <c r="H5">
        <f t="shared" si="12"/>
        <v>11822</v>
      </c>
      <c r="I5">
        <f t="shared" si="12"/>
        <v>16490</v>
      </c>
      <c r="J5">
        <f t="shared" si="12"/>
        <v>16442</v>
      </c>
      <c r="K5">
        <f t="shared" si="12"/>
        <v>11022</v>
      </c>
      <c r="L5">
        <f t="shared" si="12"/>
        <v>12478</v>
      </c>
      <c r="M5">
        <f t="shared" si="12"/>
        <v>18648</v>
      </c>
      <c r="N5">
        <f t="shared" si="12"/>
        <v>11282</v>
      </c>
      <c r="O5">
        <f>INT('raw data'!C39)</f>
        <v>11137</v>
      </c>
      <c r="P5" t="s">
        <v>44</v>
      </c>
      <c r="R5" t="str">
        <f t="shared" si="13"/>
        <v>learning3</v>
      </c>
      <c r="S5">
        <f t="shared" si="14"/>
        <v>4</v>
      </c>
      <c r="T5">
        <f t="shared" si="1"/>
        <v>3</v>
      </c>
      <c r="U5">
        <f t="shared" si="2"/>
        <v>4</v>
      </c>
      <c r="V5">
        <f t="shared" si="3"/>
        <v>4</v>
      </c>
      <c r="W5">
        <f t="shared" si="4"/>
        <v>2</v>
      </c>
      <c r="X5">
        <f t="shared" si="5"/>
        <v>3</v>
      </c>
      <c r="Y5">
        <f t="shared" si="6"/>
        <v>2</v>
      </c>
      <c r="Z5">
        <f t="shared" si="7"/>
        <v>2</v>
      </c>
      <c r="AA5">
        <f t="shared" si="8"/>
        <v>4</v>
      </c>
      <c r="AB5">
        <f t="shared" si="9"/>
        <v>3</v>
      </c>
      <c r="AC5">
        <f t="shared" si="10"/>
        <v>2</v>
      </c>
      <c r="AD5">
        <f t="shared" si="11"/>
        <v>3</v>
      </c>
      <c r="AE5">
        <f t="shared" si="0"/>
        <v>11137</v>
      </c>
      <c r="AF5">
        <f>mcm_stairs5!N46</f>
        <v>11137</v>
      </c>
    </row>
    <row r="6" spans="1:32" x14ac:dyDescent="0.25">
      <c r="A6" t="s">
        <v>87</v>
      </c>
      <c r="B6" t="s">
        <v>26</v>
      </c>
      <c r="C6">
        <f t="shared" si="15"/>
        <v>10821</v>
      </c>
      <c r="D6">
        <f t="shared" si="12"/>
        <v>9257</v>
      </c>
      <c r="E6">
        <f t="shared" si="12"/>
        <v>9832</v>
      </c>
      <c r="F6">
        <f t="shared" si="12"/>
        <v>13082</v>
      </c>
      <c r="G6">
        <f t="shared" si="12"/>
        <v>11822</v>
      </c>
      <c r="H6">
        <f t="shared" si="12"/>
        <v>16490</v>
      </c>
      <c r="I6">
        <f t="shared" si="12"/>
        <v>16442</v>
      </c>
      <c r="J6">
        <f t="shared" si="12"/>
        <v>11022</v>
      </c>
      <c r="K6">
        <f t="shared" si="12"/>
        <v>12478</v>
      </c>
      <c r="L6">
        <f t="shared" si="12"/>
        <v>18648</v>
      </c>
      <c r="M6">
        <f t="shared" si="12"/>
        <v>11282</v>
      </c>
      <c r="N6">
        <f t="shared" si="12"/>
        <v>11137</v>
      </c>
      <c r="O6">
        <f>INT('raw data'!C40)</f>
        <v>12420</v>
      </c>
      <c r="P6" t="s">
        <v>45</v>
      </c>
      <c r="R6" t="str">
        <f t="shared" si="13"/>
        <v>learning4</v>
      </c>
      <c r="S6">
        <f t="shared" si="14"/>
        <v>3</v>
      </c>
      <c r="T6">
        <f t="shared" si="1"/>
        <v>4</v>
      </c>
      <c r="U6">
        <f t="shared" si="2"/>
        <v>4</v>
      </c>
      <c r="V6">
        <f t="shared" si="3"/>
        <v>2</v>
      </c>
      <c r="W6">
        <f t="shared" si="4"/>
        <v>3</v>
      </c>
      <c r="X6">
        <f t="shared" si="5"/>
        <v>2</v>
      </c>
      <c r="Y6">
        <f t="shared" si="6"/>
        <v>2</v>
      </c>
      <c r="Z6">
        <f t="shared" si="7"/>
        <v>4</v>
      </c>
      <c r="AA6">
        <f t="shared" si="8"/>
        <v>3</v>
      </c>
      <c r="AB6">
        <f t="shared" si="9"/>
        <v>2</v>
      </c>
      <c r="AC6">
        <f t="shared" si="10"/>
        <v>3</v>
      </c>
      <c r="AD6">
        <f t="shared" si="11"/>
        <v>4</v>
      </c>
      <c r="AE6">
        <f t="shared" si="0"/>
        <v>12420</v>
      </c>
      <c r="AF6">
        <f>mcm_stairs5!N47</f>
        <v>12420</v>
      </c>
    </row>
    <row r="7" spans="1:32" x14ac:dyDescent="0.25">
      <c r="A7" t="s">
        <v>88</v>
      </c>
      <c r="B7" t="s">
        <v>27</v>
      </c>
      <c r="C7">
        <f t="shared" si="15"/>
        <v>9257</v>
      </c>
      <c r="D7">
        <f t="shared" si="12"/>
        <v>9832</v>
      </c>
      <c r="E7">
        <f t="shared" si="12"/>
        <v>13082</v>
      </c>
      <c r="F7">
        <f t="shared" si="12"/>
        <v>11822</v>
      </c>
      <c r="G7">
        <f t="shared" si="12"/>
        <v>16490</v>
      </c>
      <c r="H7">
        <f t="shared" si="12"/>
        <v>16442</v>
      </c>
      <c r="I7">
        <f t="shared" si="12"/>
        <v>11022</v>
      </c>
      <c r="J7">
        <f t="shared" si="12"/>
        <v>12478</v>
      </c>
      <c r="K7">
        <f t="shared" si="12"/>
        <v>18648</v>
      </c>
      <c r="L7">
        <f t="shared" si="12"/>
        <v>11282</v>
      </c>
      <c r="M7">
        <f t="shared" si="12"/>
        <v>11137</v>
      </c>
      <c r="N7">
        <f t="shared" si="12"/>
        <v>12420</v>
      </c>
      <c r="O7">
        <f>INT('raw data'!C41)</f>
        <v>5687</v>
      </c>
      <c r="P7" t="s">
        <v>46</v>
      </c>
      <c r="R7" t="str">
        <f t="shared" si="13"/>
        <v>learning5</v>
      </c>
      <c r="S7">
        <f t="shared" si="14"/>
        <v>4</v>
      </c>
      <c r="T7">
        <f t="shared" si="1"/>
        <v>4</v>
      </c>
      <c r="U7">
        <f t="shared" si="2"/>
        <v>2</v>
      </c>
      <c r="V7">
        <f t="shared" si="3"/>
        <v>3</v>
      </c>
      <c r="W7">
        <f t="shared" si="4"/>
        <v>2</v>
      </c>
      <c r="X7">
        <f t="shared" si="5"/>
        <v>2</v>
      </c>
      <c r="Y7">
        <f t="shared" si="6"/>
        <v>4</v>
      </c>
      <c r="Z7">
        <f t="shared" si="7"/>
        <v>3</v>
      </c>
      <c r="AA7">
        <f t="shared" si="8"/>
        <v>2</v>
      </c>
      <c r="AB7">
        <f t="shared" si="9"/>
        <v>3</v>
      </c>
      <c r="AC7">
        <f t="shared" si="10"/>
        <v>3</v>
      </c>
      <c r="AD7">
        <f t="shared" si="11"/>
        <v>3</v>
      </c>
      <c r="AE7">
        <f t="shared" si="0"/>
        <v>5687</v>
      </c>
      <c r="AF7">
        <f>mcm_stairs5!N48</f>
        <v>5687</v>
      </c>
    </row>
    <row r="8" spans="1:32" x14ac:dyDescent="0.25">
      <c r="A8" t="s">
        <v>89</v>
      </c>
      <c r="B8" t="s">
        <v>28</v>
      </c>
      <c r="C8">
        <f t="shared" si="15"/>
        <v>9832</v>
      </c>
      <c r="D8">
        <f t="shared" si="12"/>
        <v>13082</v>
      </c>
      <c r="E8">
        <f t="shared" si="12"/>
        <v>11822</v>
      </c>
      <c r="F8">
        <f t="shared" si="12"/>
        <v>16490</v>
      </c>
      <c r="G8">
        <f t="shared" si="12"/>
        <v>16442</v>
      </c>
      <c r="H8">
        <f t="shared" si="12"/>
        <v>11022</v>
      </c>
      <c r="I8">
        <f t="shared" si="12"/>
        <v>12478</v>
      </c>
      <c r="J8">
        <f t="shared" si="12"/>
        <v>18648</v>
      </c>
      <c r="K8">
        <f t="shared" si="12"/>
        <v>11282</v>
      </c>
      <c r="L8">
        <f t="shared" si="12"/>
        <v>11137</v>
      </c>
      <c r="M8">
        <f t="shared" si="12"/>
        <v>12420</v>
      </c>
      <c r="N8">
        <f t="shared" si="12"/>
        <v>5687</v>
      </c>
      <c r="O8">
        <f>INT('raw data'!C42)</f>
        <v>13074</v>
      </c>
      <c r="P8" t="s">
        <v>47</v>
      </c>
      <c r="R8" t="str">
        <f t="shared" si="13"/>
        <v>learning6</v>
      </c>
      <c r="S8">
        <f t="shared" si="14"/>
        <v>4</v>
      </c>
      <c r="T8">
        <f t="shared" si="1"/>
        <v>2</v>
      </c>
      <c r="U8">
        <f t="shared" si="2"/>
        <v>3</v>
      </c>
      <c r="V8">
        <f t="shared" si="3"/>
        <v>2</v>
      </c>
      <c r="W8">
        <f t="shared" si="4"/>
        <v>2</v>
      </c>
      <c r="X8">
        <f t="shared" si="5"/>
        <v>4</v>
      </c>
      <c r="Y8">
        <f t="shared" si="6"/>
        <v>3</v>
      </c>
      <c r="Z8">
        <f t="shared" si="7"/>
        <v>2</v>
      </c>
      <c r="AA8">
        <f t="shared" si="8"/>
        <v>3</v>
      </c>
      <c r="AB8">
        <f t="shared" si="9"/>
        <v>3</v>
      </c>
      <c r="AC8">
        <f t="shared" si="10"/>
        <v>3</v>
      </c>
      <c r="AD8">
        <f t="shared" si="11"/>
        <v>5</v>
      </c>
      <c r="AE8">
        <f t="shared" si="0"/>
        <v>13074</v>
      </c>
      <c r="AF8">
        <f>mcm_stairs5!N49</f>
        <v>13074</v>
      </c>
    </row>
    <row r="9" spans="1:32" x14ac:dyDescent="0.25">
      <c r="A9" t="s">
        <v>90</v>
      </c>
      <c r="B9" t="s">
        <v>29</v>
      </c>
      <c r="C9">
        <f t="shared" si="15"/>
        <v>13082</v>
      </c>
      <c r="D9">
        <f t="shared" si="12"/>
        <v>11822</v>
      </c>
      <c r="E9">
        <f t="shared" si="12"/>
        <v>16490</v>
      </c>
      <c r="F9">
        <f t="shared" si="12"/>
        <v>16442</v>
      </c>
      <c r="G9">
        <f t="shared" si="12"/>
        <v>11022</v>
      </c>
      <c r="H9">
        <f t="shared" si="12"/>
        <v>12478</v>
      </c>
      <c r="I9">
        <f t="shared" si="12"/>
        <v>18648</v>
      </c>
      <c r="J9">
        <f t="shared" si="12"/>
        <v>11282</v>
      </c>
      <c r="K9">
        <f t="shared" si="12"/>
        <v>11137</v>
      </c>
      <c r="L9">
        <f t="shared" si="12"/>
        <v>12420</v>
      </c>
      <c r="M9">
        <f t="shared" si="12"/>
        <v>5687</v>
      </c>
      <c r="N9">
        <f t="shared" si="12"/>
        <v>13074</v>
      </c>
      <c r="O9">
        <f>INT('raw data'!C43)</f>
        <v>21735</v>
      </c>
      <c r="P9" t="s">
        <v>48</v>
      </c>
      <c r="R9" t="str">
        <f t="shared" si="13"/>
        <v>learning7</v>
      </c>
      <c r="S9">
        <f t="shared" si="14"/>
        <v>2</v>
      </c>
      <c r="T9">
        <f t="shared" si="1"/>
        <v>3</v>
      </c>
      <c r="U9">
        <f t="shared" si="2"/>
        <v>2</v>
      </c>
      <c r="V9">
        <f t="shared" si="3"/>
        <v>2</v>
      </c>
      <c r="W9">
        <f t="shared" si="4"/>
        <v>4</v>
      </c>
      <c r="X9">
        <f t="shared" si="5"/>
        <v>3</v>
      </c>
      <c r="Y9">
        <f t="shared" si="6"/>
        <v>2</v>
      </c>
      <c r="Z9">
        <f t="shared" si="7"/>
        <v>3</v>
      </c>
      <c r="AA9">
        <f t="shared" si="8"/>
        <v>4</v>
      </c>
      <c r="AB9">
        <f t="shared" si="9"/>
        <v>3</v>
      </c>
      <c r="AC9">
        <f t="shared" si="10"/>
        <v>5</v>
      </c>
      <c r="AD9">
        <f t="shared" si="11"/>
        <v>3</v>
      </c>
      <c r="AE9">
        <f t="shared" si="0"/>
        <v>21735</v>
      </c>
      <c r="AF9">
        <f>mcm_stairs5!N50</f>
        <v>21735</v>
      </c>
    </row>
    <row r="10" spans="1:32" x14ac:dyDescent="0.25">
      <c r="A10" t="s">
        <v>91</v>
      </c>
      <c r="B10" t="s">
        <v>30</v>
      </c>
      <c r="C10">
        <f t="shared" si="15"/>
        <v>11822</v>
      </c>
      <c r="D10">
        <f t="shared" si="12"/>
        <v>16490</v>
      </c>
      <c r="E10">
        <f t="shared" si="12"/>
        <v>16442</v>
      </c>
      <c r="F10">
        <f t="shared" si="12"/>
        <v>11022</v>
      </c>
      <c r="G10">
        <f t="shared" si="12"/>
        <v>12478</v>
      </c>
      <c r="H10">
        <f t="shared" si="12"/>
        <v>18648</v>
      </c>
      <c r="I10">
        <f t="shared" si="12"/>
        <v>11282</v>
      </c>
      <c r="J10">
        <f t="shared" si="12"/>
        <v>11137</v>
      </c>
      <c r="K10">
        <f t="shared" si="12"/>
        <v>12420</v>
      </c>
      <c r="L10">
        <f t="shared" si="12"/>
        <v>5687</v>
      </c>
      <c r="M10">
        <f t="shared" si="12"/>
        <v>13074</v>
      </c>
      <c r="N10">
        <f t="shared" si="12"/>
        <v>21735</v>
      </c>
      <c r="O10">
        <f>INT('raw data'!C44)</f>
        <v>6407</v>
      </c>
      <c r="P10" t="s">
        <v>49</v>
      </c>
      <c r="R10" t="str">
        <f t="shared" si="13"/>
        <v>learning8</v>
      </c>
      <c r="S10">
        <f t="shared" si="14"/>
        <v>3</v>
      </c>
      <c r="T10">
        <f t="shared" si="1"/>
        <v>1</v>
      </c>
      <c r="U10">
        <f t="shared" si="2"/>
        <v>2</v>
      </c>
      <c r="V10">
        <f t="shared" si="3"/>
        <v>3</v>
      </c>
      <c r="W10">
        <f t="shared" si="4"/>
        <v>3</v>
      </c>
      <c r="X10">
        <f t="shared" si="5"/>
        <v>2</v>
      </c>
      <c r="Y10">
        <f t="shared" si="6"/>
        <v>3</v>
      </c>
      <c r="Z10">
        <f t="shared" si="7"/>
        <v>4</v>
      </c>
      <c r="AA10">
        <f t="shared" si="8"/>
        <v>3</v>
      </c>
      <c r="AB10">
        <f t="shared" si="9"/>
        <v>5</v>
      </c>
      <c r="AC10">
        <f t="shared" si="10"/>
        <v>2</v>
      </c>
      <c r="AD10">
        <f t="shared" si="11"/>
        <v>1</v>
      </c>
      <c r="AE10">
        <f t="shared" si="0"/>
        <v>6407</v>
      </c>
      <c r="AF10">
        <f>mcm_stairs5!N51</f>
        <v>6407</v>
      </c>
    </row>
    <row r="11" spans="1:32" x14ac:dyDescent="0.25">
      <c r="A11" t="s">
        <v>92</v>
      </c>
      <c r="B11" t="s">
        <v>31</v>
      </c>
      <c r="C11">
        <f t="shared" si="15"/>
        <v>16490</v>
      </c>
      <c r="D11">
        <f t="shared" si="12"/>
        <v>16442</v>
      </c>
      <c r="E11">
        <f t="shared" si="12"/>
        <v>11022</v>
      </c>
      <c r="F11">
        <f t="shared" si="12"/>
        <v>12478</v>
      </c>
      <c r="G11">
        <f t="shared" si="12"/>
        <v>18648</v>
      </c>
      <c r="H11">
        <f t="shared" si="12"/>
        <v>11282</v>
      </c>
      <c r="I11">
        <f t="shared" si="12"/>
        <v>11137</v>
      </c>
      <c r="J11">
        <f t="shared" si="12"/>
        <v>12420</v>
      </c>
      <c r="K11">
        <f t="shared" si="12"/>
        <v>5687</v>
      </c>
      <c r="L11">
        <f t="shared" si="12"/>
        <v>13074</v>
      </c>
      <c r="M11">
        <f t="shared" si="12"/>
        <v>21735</v>
      </c>
      <c r="N11">
        <f t="shared" si="12"/>
        <v>6407</v>
      </c>
      <c r="O11">
        <f>INT('raw data'!C45)</f>
        <v>21451</v>
      </c>
      <c r="P11" t="s">
        <v>50</v>
      </c>
      <c r="R11" t="str">
        <f t="shared" si="13"/>
        <v>learning9</v>
      </c>
      <c r="S11">
        <f t="shared" si="14"/>
        <v>1</v>
      </c>
      <c r="T11">
        <f t="shared" si="1"/>
        <v>2</v>
      </c>
      <c r="U11">
        <f t="shared" si="2"/>
        <v>3</v>
      </c>
      <c r="V11">
        <f t="shared" si="3"/>
        <v>2</v>
      </c>
      <c r="W11">
        <f t="shared" si="4"/>
        <v>1</v>
      </c>
      <c r="X11">
        <f t="shared" si="5"/>
        <v>3</v>
      </c>
      <c r="Y11">
        <f t="shared" si="6"/>
        <v>4</v>
      </c>
      <c r="Z11">
        <f t="shared" si="7"/>
        <v>3</v>
      </c>
      <c r="AA11">
        <f t="shared" si="8"/>
        <v>5</v>
      </c>
      <c r="AB11">
        <f t="shared" si="9"/>
        <v>2</v>
      </c>
      <c r="AC11">
        <f t="shared" si="10"/>
        <v>1</v>
      </c>
      <c r="AD11">
        <f t="shared" si="11"/>
        <v>4</v>
      </c>
      <c r="AE11">
        <f t="shared" si="0"/>
        <v>21451</v>
      </c>
      <c r="AF11">
        <f>mcm_stairs5!N52</f>
        <v>21451</v>
      </c>
    </row>
    <row r="12" spans="1:32" x14ac:dyDescent="0.25">
      <c r="A12" t="s">
        <v>93</v>
      </c>
      <c r="B12" t="s">
        <v>32</v>
      </c>
      <c r="C12">
        <f t="shared" si="15"/>
        <v>16442</v>
      </c>
      <c r="D12">
        <f t="shared" si="12"/>
        <v>11022</v>
      </c>
      <c r="E12">
        <f t="shared" si="12"/>
        <v>12478</v>
      </c>
      <c r="F12">
        <f t="shared" si="12"/>
        <v>18648</v>
      </c>
      <c r="G12">
        <f t="shared" si="12"/>
        <v>11282</v>
      </c>
      <c r="H12">
        <f t="shared" si="12"/>
        <v>11137</v>
      </c>
      <c r="I12">
        <f t="shared" si="12"/>
        <v>12420</v>
      </c>
      <c r="J12">
        <f t="shared" si="12"/>
        <v>5687</v>
      </c>
      <c r="K12">
        <f t="shared" si="12"/>
        <v>13074</v>
      </c>
      <c r="L12">
        <f t="shared" si="12"/>
        <v>21735</v>
      </c>
      <c r="M12">
        <f t="shared" si="12"/>
        <v>6407</v>
      </c>
      <c r="N12">
        <f t="shared" si="12"/>
        <v>21451</v>
      </c>
      <c r="O12">
        <f>INT('raw data'!C46)</f>
        <v>25139</v>
      </c>
      <c r="P12" t="s">
        <v>51</v>
      </c>
      <c r="R12" t="str">
        <f t="shared" si="13"/>
        <v>learning10</v>
      </c>
      <c r="S12">
        <f t="shared" si="14"/>
        <v>1</v>
      </c>
      <c r="T12">
        <f t="shared" si="1"/>
        <v>3</v>
      </c>
      <c r="U12">
        <f t="shared" si="2"/>
        <v>2</v>
      </c>
      <c r="V12">
        <f t="shared" si="3"/>
        <v>1</v>
      </c>
      <c r="W12">
        <f t="shared" si="4"/>
        <v>3</v>
      </c>
      <c r="X12">
        <f t="shared" si="5"/>
        <v>4</v>
      </c>
      <c r="Y12">
        <f t="shared" si="6"/>
        <v>3</v>
      </c>
      <c r="Z12">
        <f t="shared" si="7"/>
        <v>5</v>
      </c>
      <c r="AA12">
        <f t="shared" si="8"/>
        <v>3</v>
      </c>
      <c r="AB12">
        <f t="shared" si="9"/>
        <v>1</v>
      </c>
      <c r="AC12">
        <f t="shared" si="10"/>
        <v>4</v>
      </c>
      <c r="AD12">
        <f t="shared" si="11"/>
        <v>1</v>
      </c>
      <c r="AE12">
        <f t="shared" si="0"/>
        <v>25139</v>
      </c>
      <c r="AF12">
        <f>mcm_stairs5!N53</f>
        <v>25139</v>
      </c>
    </row>
    <row r="13" spans="1:32" x14ac:dyDescent="0.25">
      <c r="A13" t="s">
        <v>94</v>
      </c>
      <c r="B13" t="s">
        <v>33</v>
      </c>
      <c r="C13">
        <f t="shared" si="15"/>
        <v>11022</v>
      </c>
      <c r="D13">
        <f t="shared" si="12"/>
        <v>12478</v>
      </c>
      <c r="E13">
        <f t="shared" si="12"/>
        <v>18648</v>
      </c>
      <c r="F13">
        <f t="shared" si="12"/>
        <v>11282</v>
      </c>
      <c r="G13">
        <f t="shared" si="12"/>
        <v>11137</v>
      </c>
      <c r="H13">
        <f t="shared" si="12"/>
        <v>12420</v>
      </c>
      <c r="I13">
        <f t="shared" si="12"/>
        <v>5687</v>
      </c>
      <c r="J13">
        <f t="shared" si="12"/>
        <v>13074</v>
      </c>
      <c r="K13">
        <f t="shared" si="12"/>
        <v>21735</v>
      </c>
      <c r="L13">
        <f t="shared" si="12"/>
        <v>6407</v>
      </c>
      <c r="M13">
        <f t="shared" si="12"/>
        <v>21451</v>
      </c>
      <c r="N13">
        <f t="shared" si="12"/>
        <v>25139</v>
      </c>
      <c r="O13">
        <f>INT('raw data'!C47)</f>
        <v>9764</v>
      </c>
      <c r="P13" t="s">
        <v>52</v>
      </c>
      <c r="R13" t="str">
        <f t="shared" si="13"/>
        <v>learning11</v>
      </c>
      <c r="S13">
        <f t="shared" si="14"/>
        <v>3</v>
      </c>
      <c r="T13">
        <f t="shared" si="1"/>
        <v>2</v>
      </c>
      <c r="U13">
        <f t="shared" si="2"/>
        <v>1</v>
      </c>
      <c r="V13">
        <f t="shared" si="3"/>
        <v>3</v>
      </c>
      <c r="W13">
        <f t="shared" si="4"/>
        <v>3</v>
      </c>
      <c r="X13">
        <f t="shared" si="5"/>
        <v>3</v>
      </c>
      <c r="Y13">
        <f t="shared" si="6"/>
        <v>5</v>
      </c>
      <c r="Z13">
        <f t="shared" si="7"/>
        <v>2</v>
      </c>
      <c r="AA13">
        <f t="shared" si="8"/>
        <v>1</v>
      </c>
      <c r="AB13">
        <f t="shared" si="9"/>
        <v>4</v>
      </c>
      <c r="AC13">
        <f t="shared" si="10"/>
        <v>1</v>
      </c>
      <c r="AD13">
        <f t="shared" si="11"/>
        <v>1</v>
      </c>
      <c r="AE13">
        <f t="shared" si="0"/>
        <v>9764</v>
      </c>
      <c r="AF13">
        <f>mcm_stairs5!N54</f>
        <v>9764</v>
      </c>
    </row>
    <row r="14" spans="1:32" x14ac:dyDescent="0.25">
      <c r="A14" t="s">
        <v>95</v>
      </c>
      <c r="B14" t="s">
        <v>34</v>
      </c>
      <c r="C14">
        <f t="shared" si="15"/>
        <v>12478</v>
      </c>
      <c r="D14">
        <f t="shared" si="12"/>
        <v>18648</v>
      </c>
      <c r="E14">
        <f t="shared" si="12"/>
        <v>11282</v>
      </c>
      <c r="F14">
        <f t="shared" si="12"/>
        <v>11137</v>
      </c>
      <c r="G14">
        <f t="shared" si="12"/>
        <v>12420</v>
      </c>
      <c r="H14">
        <f t="shared" si="12"/>
        <v>5687</v>
      </c>
      <c r="I14">
        <f t="shared" si="12"/>
        <v>13074</v>
      </c>
      <c r="J14">
        <f t="shared" si="12"/>
        <v>21735</v>
      </c>
      <c r="K14">
        <f t="shared" si="12"/>
        <v>6407</v>
      </c>
      <c r="L14">
        <f t="shared" si="12"/>
        <v>21451</v>
      </c>
      <c r="M14">
        <f t="shared" si="12"/>
        <v>25139</v>
      </c>
      <c r="N14">
        <f t="shared" si="12"/>
        <v>9764</v>
      </c>
      <c r="O14">
        <f>INT('raw data'!C48)</f>
        <v>17396</v>
      </c>
      <c r="P14" t="s">
        <v>53</v>
      </c>
      <c r="R14" t="str">
        <f t="shared" si="13"/>
        <v>learning12</v>
      </c>
      <c r="S14">
        <f t="shared" si="14"/>
        <v>2</v>
      </c>
      <c r="T14">
        <f t="shared" si="1"/>
        <v>1</v>
      </c>
      <c r="U14">
        <f t="shared" si="2"/>
        <v>3</v>
      </c>
      <c r="V14">
        <f t="shared" si="3"/>
        <v>3</v>
      </c>
      <c r="W14">
        <f t="shared" si="4"/>
        <v>3</v>
      </c>
      <c r="X14">
        <f t="shared" si="5"/>
        <v>5</v>
      </c>
      <c r="Y14">
        <f t="shared" si="6"/>
        <v>3</v>
      </c>
      <c r="Z14">
        <f t="shared" si="7"/>
        <v>1</v>
      </c>
      <c r="AA14">
        <f t="shared" si="8"/>
        <v>4</v>
      </c>
      <c r="AB14">
        <f t="shared" si="9"/>
        <v>1</v>
      </c>
      <c r="AC14">
        <f t="shared" si="10"/>
        <v>1</v>
      </c>
      <c r="AD14">
        <f t="shared" si="11"/>
        <v>4</v>
      </c>
      <c r="AE14">
        <f t="shared" si="0"/>
        <v>17396</v>
      </c>
      <c r="AF14">
        <f>mcm_stairs5!N55</f>
        <v>17396</v>
      </c>
    </row>
    <row r="15" spans="1:32" x14ac:dyDescent="0.25">
      <c r="A15" t="s">
        <v>96</v>
      </c>
      <c r="B15" t="s">
        <v>35</v>
      </c>
      <c r="C15">
        <f t="shared" si="15"/>
        <v>18648</v>
      </c>
      <c r="D15">
        <f t="shared" si="12"/>
        <v>11282</v>
      </c>
      <c r="E15">
        <f t="shared" si="12"/>
        <v>11137</v>
      </c>
      <c r="F15">
        <f t="shared" si="12"/>
        <v>12420</v>
      </c>
      <c r="G15">
        <f t="shared" si="12"/>
        <v>5687</v>
      </c>
      <c r="H15">
        <f t="shared" si="12"/>
        <v>13074</v>
      </c>
      <c r="I15">
        <f t="shared" si="12"/>
        <v>21735</v>
      </c>
      <c r="J15">
        <f t="shared" si="12"/>
        <v>6407</v>
      </c>
      <c r="K15">
        <f t="shared" si="12"/>
        <v>21451</v>
      </c>
      <c r="L15">
        <f t="shared" si="12"/>
        <v>25139</v>
      </c>
      <c r="M15">
        <f t="shared" si="12"/>
        <v>9764</v>
      </c>
      <c r="N15">
        <f t="shared" si="12"/>
        <v>17396</v>
      </c>
      <c r="O15">
        <f>INT('raw data'!C49)</f>
        <v>19840</v>
      </c>
      <c r="P15" t="s">
        <v>54</v>
      </c>
      <c r="R15" t="str">
        <f t="shared" si="13"/>
        <v>learning13</v>
      </c>
      <c r="S15">
        <f t="shared" si="14"/>
        <v>1</v>
      </c>
      <c r="T15">
        <f t="shared" si="1"/>
        <v>3</v>
      </c>
      <c r="U15">
        <f t="shared" si="2"/>
        <v>3</v>
      </c>
      <c r="V15">
        <f t="shared" si="3"/>
        <v>3</v>
      </c>
      <c r="W15">
        <f t="shared" si="4"/>
        <v>5</v>
      </c>
      <c r="X15">
        <f t="shared" si="5"/>
        <v>3</v>
      </c>
      <c r="Y15">
        <f t="shared" si="6"/>
        <v>1</v>
      </c>
      <c r="Z15">
        <f t="shared" si="7"/>
        <v>4</v>
      </c>
      <c r="AA15">
        <f t="shared" si="8"/>
        <v>1</v>
      </c>
      <c r="AB15">
        <f t="shared" si="9"/>
        <v>1</v>
      </c>
      <c r="AC15">
        <f t="shared" si="10"/>
        <v>4</v>
      </c>
      <c r="AD15">
        <f t="shared" si="11"/>
        <v>2</v>
      </c>
      <c r="AE15">
        <f t="shared" si="0"/>
        <v>19840</v>
      </c>
      <c r="AF15">
        <f>mcm_stairs5!N56</f>
        <v>19840</v>
      </c>
    </row>
    <row r="16" spans="1:32" x14ac:dyDescent="0.25">
      <c r="A16" t="s">
        <v>97</v>
      </c>
      <c r="B16" t="s">
        <v>36</v>
      </c>
      <c r="C16">
        <f t="shared" si="15"/>
        <v>11282</v>
      </c>
      <c r="D16">
        <f t="shared" si="12"/>
        <v>11137</v>
      </c>
      <c r="E16">
        <f t="shared" si="12"/>
        <v>12420</v>
      </c>
      <c r="F16">
        <f t="shared" si="12"/>
        <v>5687</v>
      </c>
      <c r="G16">
        <f t="shared" si="12"/>
        <v>13074</v>
      </c>
      <c r="H16">
        <f t="shared" si="12"/>
        <v>21735</v>
      </c>
      <c r="I16">
        <f t="shared" si="12"/>
        <v>6407</v>
      </c>
      <c r="J16">
        <f t="shared" si="12"/>
        <v>21451</v>
      </c>
      <c r="K16">
        <f t="shared" si="12"/>
        <v>25139</v>
      </c>
      <c r="L16">
        <f t="shared" si="12"/>
        <v>9764</v>
      </c>
      <c r="M16">
        <f t="shared" si="12"/>
        <v>17396</v>
      </c>
      <c r="N16">
        <f t="shared" si="12"/>
        <v>19840</v>
      </c>
      <c r="O16">
        <f>INT('raw data'!C50)</f>
        <v>6941</v>
      </c>
      <c r="P16" t="s">
        <v>55</v>
      </c>
      <c r="R16" t="str">
        <f t="shared" si="13"/>
        <v>learning14</v>
      </c>
      <c r="S16">
        <f t="shared" si="14"/>
        <v>3</v>
      </c>
      <c r="T16">
        <f t="shared" si="1"/>
        <v>3</v>
      </c>
      <c r="U16">
        <f t="shared" si="2"/>
        <v>3</v>
      </c>
      <c r="V16">
        <f t="shared" si="3"/>
        <v>5</v>
      </c>
      <c r="W16">
        <f t="shared" si="4"/>
        <v>2</v>
      </c>
      <c r="X16">
        <f t="shared" si="5"/>
        <v>1</v>
      </c>
      <c r="Y16">
        <f t="shared" si="6"/>
        <v>4</v>
      </c>
      <c r="Z16">
        <f t="shared" si="7"/>
        <v>1</v>
      </c>
      <c r="AA16">
        <f t="shared" si="8"/>
        <v>1</v>
      </c>
      <c r="AB16">
        <f t="shared" si="9"/>
        <v>4</v>
      </c>
      <c r="AC16">
        <f t="shared" si="10"/>
        <v>2</v>
      </c>
      <c r="AD16">
        <f t="shared" si="11"/>
        <v>2</v>
      </c>
      <c r="AE16">
        <f t="shared" si="0"/>
        <v>6941</v>
      </c>
      <c r="AF16">
        <f>mcm_stairs5!N57</f>
        <v>6941</v>
      </c>
    </row>
    <row r="17" spans="1:44" x14ac:dyDescent="0.25">
      <c r="A17" t="s">
        <v>98</v>
      </c>
      <c r="B17" t="s">
        <v>37</v>
      </c>
      <c r="C17">
        <f t="shared" si="15"/>
        <v>11137</v>
      </c>
      <c r="D17">
        <f t="shared" si="12"/>
        <v>12420</v>
      </c>
      <c r="E17">
        <f t="shared" si="12"/>
        <v>5687</v>
      </c>
      <c r="F17">
        <f t="shared" si="12"/>
        <v>13074</v>
      </c>
      <c r="G17">
        <f t="shared" si="12"/>
        <v>21735</v>
      </c>
      <c r="H17">
        <f t="shared" si="12"/>
        <v>6407</v>
      </c>
      <c r="I17">
        <f t="shared" si="12"/>
        <v>21451</v>
      </c>
      <c r="J17">
        <f t="shared" si="12"/>
        <v>25139</v>
      </c>
      <c r="K17">
        <f t="shared" si="12"/>
        <v>9764</v>
      </c>
      <c r="L17">
        <f t="shared" si="12"/>
        <v>17396</v>
      </c>
      <c r="M17">
        <f t="shared" si="12"/>
        <v>19840</v>
      </c>
      <c r="N17">
        <f t="shared" si="12"/>
        <v>6941</v>
      </c>
      <c r="O17">
        <f>INT('raw data'!C51)</f>
        <v>11709</v>
      </c>
      <c r="P17" t="s">
        <v>56</v>
      </c>
      <c r="R17" t="str">
        <f t="shared" si="13"/>
        <v>learning15</v>
      </c>
      <c r="S17">
        <f t="shared" si="14"/>
        <v>3</v>
      </c>
      <c r="T17">
        <f t="shared" si="1"/>
        <v>2</v>
      </c>
      <c r="U17">
        <f t="shared" si="2"/>
        <v>5</v>
      </c>
      <c r="V17">
        <f t="shared" si="3"/>
        <v>2</v>
      </c>
      <c r="W17">
        <f t="shared" si="4"/>
        <v>1</v>
      </c>
      <c r="X17">
        <f t="shared" si="5"/>
        <v>4</v>
      </c>
      <c r="Y17">
        <f t="shared" si="6"/>
        <v>1</v>
      </c>
      <c r="Z17">
        <f t="shared" si="7"/>
        <v>1</v>
      </c>
      <c r="AA17">
        <f t="shared" si="8"/>
        <v>4</v>
      </c>
      <c r="AB17">
        <f t="shared" si="9"/>
        <v>2</v>
      </c>
      <c r="AC17">
        <f t="shared" si="10"/>
        <v>1</v>
      </c>
      <c r="AD17">
        <f t="shared" si="11"/>
        <v>4</v>
      </c>
      <c r="AE17">
        <f t="shared" si="0"/>
        <v>11709</v>
      </c>
      <c r="AF17">
        <f>mcm_stairs5!N58</f>
        <v>11709</v>
      </c>
    </row>
    <row r="18" spans="1:44" x14ac:dyDescent="0.25">
      <c r="A18" t="s">
        <v>99</v>
      </c>
      <c r="B18" t="s">
        <v>38</v>
      </c>
      <c r="C18">
        <f t="shared" si="15"/>
        <v>12420</v>
      </c>
      <c r="D18">
        <f t="shared" si="12"/>
        <v>5687</v>
      </c>
      <c r="E18">
        <f t="shared" si="12"/>
        <v>13074</v>
      </c>
      <c r="F18">
        <f t="shared" si="12"/>
        <v>21735</v>
      </c>
      <c r="G18">
        <f t="shared" si="12"/>
        <v>6407</v>
      </c>
      <c r="H18">
        <f t="shared" si="12"/>
        <v>21451</v>
      </c>
      <c r="I18">
        <f t="shared" si="12"/>
        <v>25139</v>
      </c>
      <c r="J18">
        <f t="shared" si="12"/>
        <v>9764</v>
      </c>
      <c r="K18">
        <f t="shared" si="12"/>
        <v>17396</v>
      </c>
      <c r="L18">
        <f t="shared" si="12"/>
        <v>19840</v>
      </c>
      <c r="M18">
        <f t="shared" si="12"/>
        <v>6941</v>
      </c>
      <c r="N18">
        <f t="shared" si="12"/>
        <v>11709</v>
      </c>
      <c r="O18">
        <f>INT('raw data'!C52)</f>
        <v>14684</v>
      </c>
      <c r="P18" t="s">
        <v>57</v>
      </c>
      <c r="R18" t="str">
        <f t="shared" si="13"/>
        <v>learning16</v>
      </c>
      <c r="S18">
        <f t="shared" si="14"/>
        <v>2</v>
      </c>
      <c r="T18">
        <f t="shared" si="1"/>
        <v>5</v>
      </c>
      <c r="U18">
        <f t="shared" si="2"/>
        <v>2</v>
      </c>
      <c r="V18">
        <f t="shared" si="3"/>
        <v>1</v>
      </c>
      <c r="W18">
        <f t="shared" si="4"/>
        <v>4</v>
      </c>
      <c r="X18">
        <f t="shared" si="5"/>
        <v>1</v>
      </c>
      <c r="Y18">
        <f t="shared" si="6"/>
        <v>1</v>
      </c>
      <c r="Z18">
        <f t="shared" si="7"/>
        <v>4</v>
      </c>
      <c r="AA18">
        <f t="shared" si="8"/>
        <v>2</v>
      </c>
      <c r="AB18">
        <f t="shared" si="9"/>
        <v>1</v>
      </c>
      <c r="AC18">
        <f t="shared" si="10"/>
        <v>4</v>
      </c>
      <c r="AD18">
        <f t="shared" si="11"/>
        <v>3</v>
      </c>
      <c r="AE18">
        <f t="shared" ref="AE18:AE42" si="16">O18</f>
        <v>14684</v>
      </c>
      <c r="AF18">
        <f>mcm_stairs5!N59</f>
        <v>14684</v>
      </c>
    </row>
    <row r="19" spans="1:44" x14ac:dyDescent="0.25">
      <c r="A19" t="s">
        <v>100</v>
      </c>
      <c r="B19" t="s">
        <v>39</v>
      </c>
      <c r="C19">
        <f t="shared" si="15"/>
        <v>5687</v>
      </c>
      <c r="D19">
        <f t="shared" si="12"/>
        <v>13074</v>
      </c>
      <c r="E19">
        <f t="shared" si="12"/>
        <v>21735</v>
      </c>
      <c r="F19">
        <f t="shared" si="12"/>
        <v>6407</v>
      </c>
      <c r="G19">
        <f t="shared" si="12"/>
        <v>21451</v>
      </c>
      <c r="H19">
        <f t="shared" si="12"/>
        <v>25139</v>
      </c>
      <c r="I19">
        <f t="shared" si="12"/>
        <v>9764</v>
      </c>
      <c r="J19">
        <f t="shared" si="12"/>
        <v>17396</v>
      </c>
      <c r="K19">
        <f t="shared" si="12"/>
        <v>19840</v>
      </c>
      <c r="L19">
        <f t="shared" si="12"/>
        <v>6941</v>
      </c>
      <c r="M19">
        <f t="shared" si="12"/>
        <v>11709</v>
      </c>
      <c r="N19">
        <f t="shared" si="12"/>
        <v>14684</v>
      </c>
      <c r="O19">
        <f>INT('raw data'!C53)</f>
        <v>8988</v>
      </c>
      <c r="P19" t="s">
        <v>58</v>
      </c>
      <c r="R19" t="str">
        <f t="shared" si="13"/>
        <v>learning17</v>
      </c>
      <c r="S19">
        <f t="shared" si="14"/>
        <v>5</v>
      </c>
      <c r="T19">
        <f t="shared" si="1"/>
        <v>2</v>
      </c>
      <c r="U19">
        <f t="shared" si="2"/>
        <v>1</v>
      </c>
      <c r="V19">
        <f t="shared" si="3"/>
        <v>4</v>
      </c>
      <c r="W19">
        <f t="shared" si="4"/>
        <v>1</v>
      </c>
      <c r="X19">
        <f t="shared" si="5"/>
        <v>1</v>
      </c>
      <c r="Y19">
        <f t="shared" si="6"/>
        <v>4</v>
      </c>
      <c r="Z19">
        <f t="shared" si="7"/>
        <v>2</v>
      </c>
      <c r="AA19">
        <f t="shared" si="8"/>
        <v>1</v>
      </c>
      <c r="AB19">
        <f t="shared" si="9"/>
        <v>4</v>
      </c>
      <c r="AC19">
        <f t="shared" si="10"/>
        <v>3</v>
      </c>
      <c r="AD19">
        <f t="shared" si="11"/>
        <v>2</v>
      </c>
      <c r="AE19">
        <f t="shared" si="16"/>
        <v>8988</v>
      </c>
      <c r="AF19">
        <f>mcm_stairs5!N60</f>
        <v>8988</v>
      </c>
    </row>
    <row r="20" spans="1:44" x14ac:dyDescent="0.25">
      <c r="A20" t="s">
        <v>101</v>
      </c>
      <c r="B20" t="s">
        <v>40</v>
      </c>
      <c r="C20">
        <f t="shared" si="15"/>
        <v>13074</v>
      </c>
      <c r="D20">
        <f t="shared" si="15"/>
        <v>21735</v>
      </c>
      <c r="E20">
        <f t="shared" si="15"/>
        <v>6407</v>
      </c>
      <c r="F20">
        <f t="shared" si="15"/>
        <v>21451</v>
      </c>
      <c r="G20">
        <f t="shared" si="15"/>
        <v>25139</v>
      </c>
      <c r="H20">
        <f t="shared" si="15"/>
        <v>9764</v>
      </c>
      <c r="I20">
        <f t="shared" si="15"/>
        <v>17396</v>
      </c>
      <c r="J20">
        <f t="shared" si="15"/>
        <v>19840</v>
      </c>
      <c r="K20">
        <f t="shared" si="15"/>
        <v>6941</v>
      </c>
      <c r="L20">
        <f t="shared" si="15"/>
        <v>11709</v>
      </c>
      <c r="M20">
        <f t="shared" si="15"/>
        <v>14684</v>
      </c>
      <c r="N20">
        <f t="shared" si="15"/>
        <v>8988</v>
      </c>
      <c r="O20">
        <f>INT('raw data'!C54)</f>
        <v>15413</v>
      </c>
      <c r="P20" t="s">
        <v>59</v>
      </c>
      <c r="R20" t="str">
        <f t="shared" si="13"/>
        <v>learning18</v>
      </c>
      <c r="S20">
        <f t="shared" si="14"/>
        <v>2</v>
      </c>
      <c r="T20">
        <f t="shared" si="1"/>
        <v>1</v>
      </c>
      <c r="U20">
        <f t="shared" si="2"/>
        <v>4</v>
      </c>
      <c r="V20">
        <f t="shared" si="3"/>
        <v>1</v>
      </c>
      <c r="W20">
        <f t="shared" si="4"/>
        <v>1</v>
      </c>
      <c r="X20">
        <f t="shared" si="5"/>
        <v>4</v>
      </c>
      <c r="Y20">
        <f t="shared" si="6"/>
        <v>2</v>
      </c>
      <c r="Z20">
        <f t="shared" si="7"/>
        <v>1</v>
      </c>
      <c r="AA20">
        <f t="shared" si="8"/>
        <v>4</v>
      </c>
      <c r="AB20">
        <f t="shared" si="9"/>
        <v>3</v>
      </c>
      <c r="AC20">
        <f t="shared" si="10"/>
        <v>2</v>
      </c>
      <c r="AD20">
        <f t="shared" si="11"/>
        <v>4</v>
      </c>
      <c r="AE20">
        <f t="shared" si="16"/>
        <v>15413</v>
      </c>
      <c r="AF20">
        <f>mcm_stairs5!N61</f>
        <v>15413</v>
      </c>
    </row>
    <row r="21" spans="1:44" x14ac:dyDescent="0.25">
      <c r="A21" t="s">
        <v>102</v>
      </c>
      <c r="B21" t="s">
        <v>41</v>
      </c>
      <c r="C21">
        <f t="shared" ref="C21:N36" si="17">D20</f>
        <v>21735</v>
      </c>
      <c r="D21">
        <f t="shared" si="17"/>
        <v>6407</v>
      </c>
      <c r="E21">
        <f t="shared" si="17"/>
        <v>21451</v>
      </c>
      <c r="F21">
        <f t="shared" si="17"/>
        <v>25139</v>
      </c>
      <c r="G21">
        <f t="shared" si="17"/>
        <v>9764</v>
      </c>
      <c r="H21">
        <f t="shared" si="17"/>
        <v>17396</v>
      </c>
      <c r="I21">
        <f t="shared" si="17"/>
        <v>19840</v>
      </c>
      <c r="J21">
        <f t="shared" si="17"/>
        <v>6941</v>
      </c>
      <c r="K21">
        <f t="shared" si="17"/>
        <v>11709</v>
      </c>
      <c r="L21">
        <f t="shared" si="17"/>
        <v>14684</v>
      </c>
      <c r="M21">
        <f t="shared" si="17"/>
        <v>8988</v>
      </c>
      <c r="N21">
        <f t="shared" si="17"/>
        <v>15413</v>
      </c>
      <c r="O21">
        <f>INT('raw data'!C55)</f>
        <v>24136</v>
      </c>
      <c r="P21" t="s">
        <v>60</v>
      </c>
      <c r="R21" t="str">
        <f t="shared" si="13"/>
        <v>learning19</v>
      </c>
      <c r="S21">
        <f t="shared" si="14"/>
        <v>1</v>
      </c>
      <c r="T21">
        <f t="shared" si="1"/>
        <v>4</v>
      </c>
      <c r="U21">
        <f t="shared" si="2"/>
        <v>1</v>
      </c>
      <c r="V21">
        <f t="shared" si="3"/>
        <v>1</v>
      </c>
      <c r="W21">
        <f t="shared" si="4"/>
        <v>4</v>
      </c>
      <c r="X21">
        <f t="shared" si="5"/>
        <v>2</v>
      </c>
      <c r="Y21">
        <f t="shared" si="6"/>
        <v>1</v>
      </c>
      <c r="Z21">
        <f t="shared" si="7"/>
        <v>4</v>
      </c>
      <c r="AA21">
        <f t="shared" si="8"/>
        <v>3</v>
      </c>
      <c r="AB21">
        <f t="shared" si="9"/>
        <v>2</v>
      </c>
      <c r="AC21">
        <f t="shared" si="10"/>
        <v>4</v>
      </c>
      <c r="AD21">
        <f t="shared" si="11"/>
        <v>2</v>
      </c>
      <c r="AE21">
        <f t="shared" si="16"/>
        <v>24136</v>
      </c>
      <c r="AF21">
        <f>mcm_stairs5!N62</f>
        <v>24137</v>
      </c>
    </row>
    <row r="22" spans="1:44" x14ac:dyDescent="0.25">
      <c r="A22" t="s">
        <v>103</v>
      </c>
      <c r="B22" t="s">
        <v>42</v>
      </c>
      <c r="C22">
        <f t="shared" si="17"/>
        <v>6407</v>
      </c>
      <c r="D22">
        <f t="shared" si="17"/>
        <v>21451</v>
      </c>
      <c r="E22">
        <f t="shared" si="17"/>
        <v>25139</v>
      </c>
      <c r="F22">
        <f t="shared" si="17"/>
        <v>9764</v>
      </c>
      <c r="G22">
        <f t="shared" si="17"/>
        <v>17396</v>
      </c>
      <c r="H22">
        <f t="shared" si="17"/>
        <v>19840</v>
      </c>
      <c r="I22">
        <f t="shared" si="17"/>
        <v>6941</v>
      </c>
      <c r="J22">
        <f t="shared" si="17"/>
        <v>11709</v>
      </c>
      <c r="K22">
        <f t="shared" si="17"/>
        <v>14684</v>
      </c>
      <c r="L22">
        <f t="shared" si="17"/>
        <v>8988</v>
      </c>
      <c r="M22">
        <f t="shared" si="17"/>
        <v>15413</v>
      </c>
      <c r="N22">
        <f t="shared" si="17"/>
        <v>24136</v>
      </c>
      <c r="O22">
        <f>INT('raw data'!C56)</f>
        <v>6651</v>
      </c>
      <c r="P22" t="s">
        <v>61</v>
      </c>
      <c r="R22" t="str">
        <f t="shared" si="13"/>
        <v>learning20</v>
      </c>
      <c r="S22">
        <f t="shared" si="14"/>
        <v>4</v>
      </c>
      <c r="T22">
        <f t="shared" si="1"/>
        <v>1</v>
      </c>
      <c r="U22">
        <f t="shared" si="2"/>
        <v>1</v>
      </c>
      <c r="V22">
        <f t="shared" si="3"/>
        <v>4</v>
      </c>
      <c r="W22">
        <f t="shared" si="4"/>
        <v>2</v>
      </c>
      <c r="X22">
        <f t="shared" si="5"/>
        <v>1</v>
      </c>
      <c r="Y22">
        <f t="shared" si="6"/>
        <v>4</v>
      </c>
      <c r="Z22">
        <f t="shared" si="7"/>
        <v>3</v>
      </c>
      <c r="AA22">
        <f t="shared" si="8"/>
        <v>2</v>
      </c>
      <c r="AB22">
        <f t="shared" si="9"/>
        <v>4</v>
      </c>
      <c r="AC22">
        <f t="shared" si="10"/>
        <v>2</v>
      </c>
      <c r="AD22">
        <f t="shared" si="11"/>
        <v>1</v>
      </c>
      <c r="AE22">
        <f t="shared" si="16"/>
        <v>6651</v>
      </c>
      <c r="AF22">
        <f>mcm_stairs5!N63</f>
        <v>6651</v>
      </c>
    </row>
    <row r="23" spans="1:44" ht="37.5" customHeight="1" x14ac:dyDescent="0.25">
      <c r="A23" s="6" t="s">
        <v>104</v>
      </c>
      <c r="B23" s="6" t="s">
        <v>63</v>
      </c>
      <c r="C23" s="6">
        <f t="shared" si="17"/>
        <v>21451</v>
      </c>
      <c r="D23" s="6">
        <f t="shared" si="17"/>
        <v>25139</v>
      </c>
      <c r="E23" s="6">
        <f t="shared" si="17"/>
        <v>9764</v>
      </c>
      <c r="F23" s="6">
        <f t="shared" si="17"/>
        <v>17396</v>
      </c>
      <c r="G23" s="6">
        <f t="shared" si="17"/>
        <v>19840</v>
      </c>
      <c r="H23" s="6">
        <f t="shared" si="17"/>
        <v>6941</v>
      </c>
      <c r="I23" s="6">
        <f t="shared" si="17"/>
        <v>11709</v>
      </c>
      <c r="J23" s="6">
        <f t="shared" si="17"/>
        <v>14684</v>
      </c>
      <c r="K23" s="6">
        <f t="shared" si="17"/>
        <v>8988</v>
      </c>
      <c r="L23" s="6">
        <f t="shared" si="17"/>
        <v>15413</v>
      </c>
      <c r="M23" s="6">
        <f t="shared" si="17"/>
        <v>24136</v>
      </c>
      <c r="N23" s="6">
        <f t="shared" si="17"/>
        <v>6651</v>
      </c>
      <c r="O23" s="6">
        <f>INT('raw data'!C57)</f>
        <v>20093</v>
      </c>
      <c r="P23" s="6" t="s">
        <v>124</v>
      </c>
      <c r="R23" t="str">
        <f t="shared" si="13"/>
        <v>testing1</v>
      </c>
      <c r="S23">
        <f>INT(COUNTIFS(C$3:C$22,"&gt;"&amp;C23)/5)+1</f>
        <v>1</v>
      </c>
      <c r="T23">
        <f t="shared" ref="T23:T42" si="18">INT(COUNTIFS(D$3:D$22,"&gt;"&amp;D23)/5)+1</f>
        <v>1</v>
      </c>
      <c r="U23">
        <f t="shared" ref="U23:U42" si="19">INT(COUNTIFS(E$3:E$22,"&gt;"&amp;E23)/5)+1</f>
        <v>4</v>
      </c>
      <c r="V23">
        <f t="shared" ref="V23:V42" si="20">INT(COUNTIFS(F$3:F$22,"&gt;"&amp;F23)/5)+1</f>
        <v>1</v>
      </c>
      <c r="W23">
        <f t="shared" ref="W23:W42" si="21">INT(COUNTIFS(G$3:G$22,"&gt;"&amp;G23)/5)+1</f>
        <v>1</v>
      </c>
      <c r="X23">
        <f t="shared" ref="X23:X42" si="22">INT(COUNTIFS(H$3:H$22,"&gt;"&amp;H23)/5)+1</f>
        <v>4</v>
      </c>
      <c r="Y23">
        <f t="shared" ref="Y23:Y42" si="23">INT(COUNTIFS(I$3:I$22,"&gt;"&amp;I23)/5)+1</f>
        <v>3</v>
      </c>
      <c r="Z23">
        <f t="shared" ref="Z23:Z42" si="24">INT(COUNTIFS(J$3:J$22,"&gt;"&amp;J23)/5)+1</f>
        <v>2</v>
      </c>
      <c r="AA23">
        <f t="shared" ref="AA23:AA42" si="25">INT(COUNTIFS(K$3:K$22,"&gt;"&amp;K23)/5)+1</f>
        <v>4</v>
      </c>
      <c r="AB23">
        <f t="shared" ref="AB23:AB42" si="26">INT(COUNTIFS(L$3:L$22,"&gt;"&amp;L23)/5)+1</f>
        <v>2</v>
      </c>
      <c r="AC23">
        <f t="shared" ref="AC23:AC42" si="27">INT(COUNTIFS(M$3:M$22,"&gt;"&amp;M23)/5)+1</f>
        <v>1</v>
      </c>
      <c r="AD23">
        <f t="shared" ref="AD23:AD42" si="28">INT(COUNTIFS(N$3:N$22,"&gt;"&amp;N23)/5)+1</f>
        <v>4</v>
      </c>
      <c r="AE23">
        <f t="shared" si="16"/>
        <v>20093</v>
      </c>
      <c r="AF23">
        <f>SUM(AG23:AR23)</f>
        <v>19183</v>
      </c>
      <c r="AG23">
        <f>VLOOKUP(S23,mcm_stairs5!$A$37:$M$41,mcm_stairs5!B$42,0)</f>
        <v>19183</v>
      </c>
      <c r="AH23">
        <f>VLOOKUP(T23,mcm_stairs5!$A$37:$M$41,mcm_stairs5!C$42,0)</f>
        <v>0</v>
      </c>
      <c r="AI23">
        <f>VLOOKUP(U23,mcm_stairs5!$A$37:$M$41,mcm_stairs5!D$42,0)</f>
        <v>0</v>
      </c>
      <c r="AJ23">
        <f>VLOOKUP(V23,mcm_stairs5!$A$37:$M$41,mcm_stairs5!E$42,0)</f>
        <v>0</v>
      </c>
      <c r="AK23">
        <f>VLOOKUP(W23,mcm_stairs5!$A$37:$M$41,mcm_stairs5!F$42,0)</f>
        <v>0</v>
      </c>
      <c r="AL23">
        <f>VLOOKUP(X23,mcm_stairs5!$A$37:$M$41,mcm_stairs5!G$42,0)</f>
        <v>0</v>
      </c>
      <c r="AM23">
        <f>VLOOKUP(Y23,mcm_stairs5!$A$37:$M$41,mcm_stairs5!H$42,0)</f>
        <v>0</v>
      </c>
      <c r="AN23">
        <f>VLOOKUP(Z23,mcm_stairs5!$A$37:$M$41,mcm_stairs5!I$42,0)</f>
        <v>0</v>
      </c>
      <c r="AO23">
        <f>VLOOKUP(AA23,mcm_stairs5!$A$37:$M$41,mcm_stairs5!J$42,0)</f>
        <v>0</v>
      </c>
      <c r="AP23">
        <f>VLOOKUP(AB23,mcm_stairs5!$A$37:$M$41,mcm_stairs5!K$42,0)</f>
        <v>0</v>
      </c>
      <c r="AQ23">
        <f>VLOOKUP(AC23,mcm_stairs5!$A$37:$M$41,mcm_stairs5!L$42,0)</f>
        <v>0</v>
      </c>
      <c r="AR23">
        <f>VLOOKUP(AD23,mcm_stairs5!$A$37:$M$41,mcm_stairs5!M$42,0)</f>
        <v>0</v>
      </c>
    </row>
    <row r="24" spans="1:44" x14ac:dyDescent="0.25">
      <c r="A24" s="6" t="s">
        <v>105</v>
      </c>
      <c r="B24" s="6" t="s">
        <v>64</v>
      </c>
      <c r="C24" s="6">
        <f t="shared" si="17"/>
        <v>25139</v>
      </c>
      <c r="D24" s="6">
        <f t="shared" si="17"/>
        <v>9764</v>
      </c>
      <c r="E24" s="6">
        <f t="shared" si="17"/>
        <v>17396</v>
      </c>
      <c r="F24" s="6">
        <f t="shared" si="17"/>
        <v>19840</v>
      </c>
      <c r="G24" s="6">
        <f t="shared" si="17"/>
        <v>6941</v>
      </c>
      <c r="H24" s="6">
        <f t="shared" si="17"/>
        <v>11709</v>
      </c>
      <c r="I24" s="6">
        <f t="shared" si="17"/>
        <v>14684</v>
      </c>
      <c r="J24" s="6">
        <f t="shared" si="17"/>
        <v>8988</v>
      </c>
      <c r="K24" s="6">
        <f t="shared" si="17"/>
        <v>15413</v>
      </c>
      <c r="L24" s="6">
        <f t="shared" si="17"/>
        <v>24136</v>
      </c>
      <c r="M24" s="6">
        <f t="shared" si="17"/>
        <v>6651</v>
      </c>
      <c r="N24" s="6">
        <f t="shared" si="17"/>
        <v>20093</v>
      </c>
      <c r="O24" s="6">
        <f>INT('raw data'!C58)</f>
        <v>18189</v>
      </c>
      <c r="P24" s="6" t="s">
        <v>125</v>
      </c>
      <c r="R24" t="str">
        <f t="shared" si="13"/>
        <v>testing2</v>
      </c>
      <c r="S24">
        <f t="shared" ref="S24:S42" si="29">INT(COUNTIFS(C$3:C$22,"&gt;"&amp;C24)/5)+1</f>
        <v>1</v>
      </c>
      <c r="T24">
        <f t="shared" si="18"/>
        <v>4</v>
      </c>
      <c r="U24">
        <f t="shared" si="19"/>
        <v>1</v>
      </c>
      <c r="V24">
        <f t="shared" si="20"/>
        <v>1</v>
      </c>
      <c r="W24">
        <f t="shared" si="21"/>
        <v>4</v>
      </c>
      <c r="X24">
        <f t="shared" si="22"/>
        <v>3</v>
      </c>
      <c r="Y24">
        <f t="shared" si="23"/>
        <v>2</v>
      </c>
      <c r="Z24">
        <f t="shared" si="24"/>
        <v>4</v>
      </c>
      <c r="AA24">
        <f t="shared" si="25"/>
        <v>2</v>
      </c>
      <c r="AB24">
        <f t="shared" si="26"/>
        <v>1</v>
      </c>
      <c r="AC24">
        <f t="shared" si="27"/>
        <v>4</v>
      </c>
      <c r="AD24">
        <f t="shared" si="28"/>
        <v>1</v>
      </c>
      <c r="AE24">
        <f t="shared" si="16"/>
        <v>18189</v>
      </c>
      <c r="AF24">
        <f t="shared" ref="AF24:AF42" si="30">SUM(AG24:AR24)</f>
        <v>33233</v>
      </c>
      <c r="AG24">
        <f>VLOOKUP(S24,mcm_stairs5!$A$37:$M$41,mcm_stairs5!B$42,0)</f>
        <v>19183</v>
      </c>
      <c r="AH24">
        <f>VLOOKUP(T24,mcm_stairs5!$A$37:$M$41,mcm_stairs5!C$42,0)</f>
        <v>3324</v>
      </c>
      <c r="AI24">
        <f>VLOOKUP(U24,mcm_stairs5!$A$37:$M$41,mcm_stairs5!D$42,0)</f>
        <v>0</v>
      </c>
      <c r="AJ24">
        <f>VLOOKUP(V24,mcm_stairs5!$A$37:$M$41,mcm_stairs5!E$42,0)</f>
        <v>0</v>
      </c>
      <c r="AK24">
        <f>VLOOKUP(W24,mcm_stairs5!$A$37:$M$41,mcm_stairs5!F$42,0)</f>
        <v>1630</v>
      </c>
      <c r="AL24">
        <f>VLOOKUP(X24,mcm_stairs5!$A$37:$M$41,mcm_stairs5!G$42,0)</f>
        <v>0</v>
      </c>
      <c r="AM24">
        <f>VLOOKUP(Y24,mcm_stairs5!$A$37:$M$41,mcm_stairs5!H$42,0)</f>
        <v>9096</v>
      </c>
      <c r="AN24">
        <f>VLOOKUP(Z24,mcm_stairs5!$A$37:$M$41,mcm_stairs5!I$42,0)</f>
        <v>0</v>
      </c>
      <c r="AO24">
        <f>VLOOKUP(AA24,mcm_stairs5!$A$37:$M$41,mcm_stairs5!J$42,0)</f>
        <v>0</v>
      </c>
      <c r="AP24">
        <f>VLOOKUP(AB24,mcm_stairs5!$A$37:$M$41,mcm_stairs5!K$42,0)</f>
        <v>0</v>
      </c>
      <c r="AQ24">
        <f>VLOOKUP(AC24,mcm_stairs5!$A$37:$M$41,mcm_stairs5!L$42,0)</f>
        <v>0</v>
      </c>
      <c r="AR24">
        <f>VLOOKUP(AD24,mcm_stairs5!$A$37:$M$41,mcm_stairs5!M$42,0)</f>
        <v>0</v>
      </c>
    </row>
    <row r="25" spans="1:44" x14ac:dyDescent="0.25">
      <c r="A25" s="6" t="s">
        <v>106</v>
      </c>
      <c r="B25" s="6" t="s">
        <v>65</v>
      </c>
      <c r="C25" s="6">
        <f t="shared" si="17"/>
        <v>9764</v>
      </c>
      <c r="D25" s="6">
        <f t="shared" si="17"/>
        <v>17396</v>
      </c>
      <c r="E25" s="6">
        <f t="shared" si="17"/>
        <v>19840</v>
      </c>
      <c r="F25" s="6">
        <f t="shared" si="17"/>
        <v>6941</v>
      </c>
      <c r="G25" s="6">
        <f t="shared" si="17"/>
        <v>11709</v>
      </c>
      <c r="H25" s="6">
        <f t="shared" si="17"/>
        <v>14684</v>
      </c>
      <c r="I25" s="6">
        <f t="shared" si="17"/>
        <v>8988</v>
      </c>
      <c r="J25" s="6">
        <f t="shared" si="17"/>
        <v>15413</v>
      </c>
      <c r="K25" s="6">
        <f t="shared" si="17"/>
        <v>24136</v>
      </c>
      <c r="L25" s="6">
        <f t="shared" si="17"/>
        <v>6651</v>
      </c>
      <c r="M25" s="6">
        <f t="shared" si="17"/>
        <v>20093</v>
      </c>
      <c r="N25" s="6">
        <f t="shared" si="17"/>
        <v>18189</v>
      </c>
      <c r="O25" s="6">
        <f>INT('raw data'!C59)</f>
        <v>13906</v>
      </c>
      <c r="P25" s="6" t="s">
        <v>126</v>
      </c>
      <c r="R25" t="str">
        <f t="shared" si="13"/>
        <v>testing3</v>
      </c>
      <c r="S25">
        <f t="shared" si="29"/>
        <v>4</v>
      </c>
      <c r="T25">
        <f t="shared" si="18"/>
        <v>1</v>
      </c>
      <c r="U25">
        <f t="shared" si="19"/>
        <v>1</v>
      </c>
      <c r="V25">
        <f t="shared" si="20"/>
        <v>4</v>
      </c>
      <c r="W25">
        <f t="shared" si="21"/>
        <v>3</v>
      </c>
      <c r="X25">
        <f t="shared" si="22"/>
        <v>2</v>
      </c>
      <c r="Y25">
        <f t="shared" si="23"/>
        <v>4</v>
      </c>
      <c r="Z25">
        <f t="shared" si="24"/>
        <v>2</v>
      </c>
      <c r="AA25">
        <f t="shared" si="25"/>
        <v>1</v>
      </c>
      <c r="AB25">
        <f t="shared" si="26"/>
        <v>4</v>
      </c>
      <c r="AC25">
        <f t="shared" si="27"/>
        <v>1</v>
      </c>
      <c r="AD25">
        <f t="shared" si="28"/>
        <v>2</v>
      </c>
      <c r="AE25">
        <f t="shared" si="16"/>
        <v>13906</v>
      </c>
      <c r="AF25">
        <f t="shared" si="30"/>
        <v>6329</v>
      </c>
      <c r="AG25">
        <f>VLOOKUP(S25,mcm_stairs5!$A$37:$M$41,mcm_stairs5!B$42,0)</f>
        <v>0</v>
      </c>
      <c r="AH25">
        <f>VLOOKUP(T25,mcm_stairs5!$A$37:$M$41,mcm_stairs5!C$42,0)</f>
        <v>0</v>
      </c>
      <c r="AI25">
        <f>VLOOKUP(U25,mcm_stairs5!$A$37:$M$41,mcm_stairs5!D$42,0)</f>
        <v>0</v>
      </c>
      <c r="AJ25">
        <f>VLOOKUP(V25,mcm_stairs5!$A$37:$M$41,mcm_stairs5!E$42,0)</f>
        <v>0</v>
      </c>
      <c r="AK25">
        <f>VLOOKUP(W25,mcm_stairs5!$A$37:$M$41,mcm_stairs5!F$42,0)</f>
        <v>0</v>
      </c>
      <c r="AL25">
        <f>VLOOKUP(X25,mcm_stairs5!$A$37:$M$41,mcm_stairs5!G$42,0)</f>
        <v>0</v>
      </c>
      <c r="AM25">
        <f>VLOOKUP(Y25,mcm_stairs5!$A$37:$M$41,mcm_stairs5!H$42,0)</f>
        <v>0</v>
      </c>
      <c r="AN25">
        <f>VLOOKUP(Z25,mcm_stairs5!$A$37:$M$41,mcm_stairs5!I$42,0)</f>
        <v>0</v>
      </c>
      <c r="AO25">
        <f>VLOOKUP(AA25,mcm_stairs5!$A$37:$M$41,mcm_stairs5!J$42,0)</f>
        <v>0</v>
      </c>
      <c r="AP25">
        <f>VLOOKUP(AB25,mcm_stairs5!$A$37:$M$41,mcm_stairs5!K$42,0)</f>
        <v>6329</v>
      </c>
      <c r="AQ25">
        <f>VLOOKUP(AC25,mcm_stairs5!$A$37:$M$41,mcm_stairs5!L$42,0)</f>
        <v>0</v>
      </c>
      <c r="AR25">
        <f>VLOOKUP(AD25,mcm_stairs5!$A$37:$M$41,mcm_stairs5!M$42,0)</f>
        <v>0</v>
      </c>
    </row>
    <row r="26" spans="1:44" x14ac:dyDescent="0.25">
      <c r="A26" s="6" t="s">
        <v>107</v>
      </c>
      <c r="B26" s="6" t="s">
        <v>66</v>
      </c>
      <c r="C26" s="6">
        <f t="shared" si="17"/>
        <v>17396</v>
      </c>
      <c r="D26" s="6">
        <f t="shared" si="17"/>
        <v>19840</v>
      </c>
      <c r="E26" s="6">
        <f t="shared" si="17"/>
        <v>6941</v>
      </c>
      <c r="F26" s="6">
        <f t="shared" si="17"/>
        <v>11709</v>
      </c>
      <c r="G26" s="6">
        <f t="shared" si="17"/>
        <v>14684</v>
      </c>
      <c r="H26" s="6">
        <f t="shared" si="17"/>
        <v>8988</v>
      </c>
      <c r="I26" s="6">
        <f t="shared" si="17"/>
        <v>15413</v>
      </c>
      <c r="J26" s="6">
        <f t="shared" si="17"/>
        <v>24136</v>
      </c>
      <c r="K26" s="6">
        <f t="shared" si="17"/>
        <v>6651</v>
      </c>
      <c r="L26" s="6">
        <f t="shared" si="17"/>
        <v>20093</v>
      </c>
      <c r="M26" s="6">
        <f t="shared" si="17"/>
        <v>18189</v>
      </c>
      <c r="N26" s="6">
        <f t="shared" si="17"/>
        <v>13906</v>
      </c>
      <c r="O26" s="6">
        <f>INT('raw data'!C60)</f>
        <v>16449</v>
      </c>
      <c r="P26" s="6" t="s">
        <v>127</v>
      </c>
      <c r="R26" t="str">
        <f t="shared" si="13"/>
        <v>testing4</v>
      </c>
      <c r="S26">
        <f t="shared" si="29"/>
        <v>1</v>
      </c>
      <c r="T26">
        <f t="shared" si="18"/>
        <v>1</v>
      </c>
      <c r="U26">
        <f t="shared" si="19"/>
        <v>4</v>
      </c>
      <c r="V26">
        <f t="shared" si="20"/>
        <v>3</v>
      </c>
      <c r="W26">
        <f t="shared" si="21"/>
        <v>2</v>
      </c>
      <c r="X26">
        <f t="shared" si="22"/>
        <v>4</v>
      </c>
      <c r="Y26">
        <f t="shared" si="23"/>
        <v>2</v>
      </c>
      <c r="Z26">
        <f t="shared" si="24"/>
        <v>1</v>
      </c>
      <c r="AA26">
        <f t="shared" si="25"/>
        <v>4</v>
      </c>
      <c r="AB26">
        <f t="shared" si="26"/>
        <v>1</v>
      </c>
      <c r="AC26">
        <f t="shared" si="27"/>
        <v>2</v>
      </c>
      <c r="AD26">
        <f t="shared" si="28"/>
        <v>2</v>
      </c>
      <c r="AE26">
        <f t="shared" si="16"/>
        <v>16449</v>
      </c>
      <c r="AF26">
        <f t="shared" si="30"/>
        <v>28279</v>
      </c>
      <c r="AG26">
        <f>VLOOKUP(S26,mcm_stairs5!$A$37:$M$41,mcm_stairs5!B$42,0)</f>
        <v>19183</v>
      </c>
      <c r="AH26">
        <f>VLOOKUP(T26,mcm_stairs5!$A$37:$M$41,mcm_stairs5!C$42,0)</f>
        <v>0</v>
      </c>
      <c r="AI26">
        <f>VLOOKUP(U26,mcm_stairs5!$A$37:$M$41,mcm_stairs5!D$42,0)</f>
        <v>0</v>
      </c>
      <c r="AJ26">
        <f>VLOOKUP(V26,mcm_stairs5!$A$37:$M$41,mcm_stairs5!E$42,0)</f>
        <v>0</v>
      </c>
      <c r="AK26">
        <f>VLOOKUP(W26,mcm_stairs5!$A$37:$M$41,mcm_stairs5!F$42,0)</f>
        <v>0</v>
      </c>
      <c r="AL26">
        <f>VLOOKUP(X26,mcm_stairs5!$A$37:$M$41,mcm_stairs5!G$42,0)</f>
        <v>0</v>
      </c>
      <c r="AM26">
        <f>VLOOKUP(Y26,mcm_stairs5!$A$37:$M$41,mcm_stairs5!H$42,0)</f>
        <v>9096</v>
      </c>
      <c r="AN26">
        <f>VLOOKUP(Z26,mcm_stairs5!$A$37:$M$41,mcm_stairs5!I$42,0)</f>
        <v>0</v>
      </c>
      <c r="AO26">
        <f>VLOOKUP(AA26,mcm_stairs5!$A$37:$M$41,mcm_stairs5!J$42,0)</f>
        <v>0</v>
      </c>
      <c r="AP26">
        <f>VLOOKUP(AB26,mcm_stairs5!$A$37:$M$41,mcm_stairs5!K$42,0)</f>
        <v>0</v>
      </c>
      <c r="AQ26">
        <f>VLOOKUP(AC26,mcm_stairs5!$A$37:$M$41,mcm_stairs5!L$42,0)</f>
        <v>0</v>
      </c>
      <c r="AR26">
        <f>VLOOKUP(AD26,mcm_stairs5!$A$37:$M$41,mcm_stairs5!M$42,0)</f>
        <v>0</v>
      </c>
    </row>
    <row r="27" spans="1:44" x14ac:dyDescent="0.25">
      <c r="A27" s="6" t="s">
        <v>108</v>
      </c>
      <c r="B27" s="6" t="s">
        <v>67</v>
      </c>
      <c r="C27" s="6">
        <f t="shared" si="17"/>
        <v>19840</v>
      </c>
      <c r="D27" s="6">
        <f t="shared" si="17"/>
        <v>6941</v>
      </c>
      <c r="E27" s="6">
        <f t="shared" si="17"/>
        <v>11709</v>
      </c>
      <c r="F27" s="6">
        <f t="shared" si="17"/>
        <v>14684</v>
      </c>
      <c r="G27" s="6">
        <f t="shared" si="17"/>
        <v>8988</v>
      </c>
      <c r="H27" s="6">
        <f t="shared" si="17"/>
        <v>15413</v>
      </c>
      <c r="I27" s="6">
        <f t="shared" si="17"/>
        <v>24136</v>
      </c>
      <c r="J27" s="6">
        <f t="shared" si="17"/>
        <v>6651</v>
      </c>
      <c r="K27" s="6">
        <f t="shared" si="17"/>
        <v>20093</v>
      </c>
      <c r="L27" s="6">
        <f t="shared" si="17"/>
        <v>18189</v>
      </c>
      <c r="M27" s="6">
        <f t="shared" si="17"/>
        <v>13906</v>
      </c>
      <c r="N27" s="6">
        <f t="shared" si="17"/>
        <v>16449</v>
      </c>
      <c r="O27" s="6">
        <f>INT('raw data'!C61)</f>
        <v>18607</v>
      </c>
      <c r="P27" s="6" t="s">
        <v>128</v>
      </c>
      <c r="R27" t="str">
        <f t="shared" si="13"/>
        <v>testing5</v>
      </c>
      <c r="S27">
        <f t="shared" si="29"/>
        <v>1</v>
      </c>
      <c r="T27">
        <f t="shared" si="18"/>
        <v>4</v>
      </c>
      <c r="U27">
        <f t="shared" si="19"/>
        <v>3</v>
      </c>
      <c r="V27">
        <f t="shared" si="20"/>
        <v>2</v>
      </c>
      <c r="W27">
        <f t="shared" si="21"/>
        <v>4</v>
      </c>
      <c r="X27">
        <f t="shared" si="22"/>
        <v>2</v>
      </c>
      <c r="Y27">
        <f t="shared" si="23"/>
        <v>1</v>
      </c>
      <c r="Z27">
        <f t="shared" si="24"/>
        <v>4</v>
      </c>
      <c r="AA27">
        <f t="shared" si="25"/>
        <v>1</v>
      </c>
      <c r="AB27">
        <f t="shared" si="26"/>
        <v>2</v>
      </c>
      <c r="AC27">
        <f t="shared" si="27"/>
        <v>2</v>
      </c>
      <c r="AD27">
        <f t="shared" si="28"/>
        <v>2</v>
      </c>
      <c r="AE27">
        <f t="shared" si="16"/>
        <v>18607</v>
      </c>
      <c r="AF27">
        <f t="shared" si="30"/>
        <v>24137</v>
      </c>
      <c r="AG27">
        <f>VLOOKUP(S27,mcm_stairs5!$A$37:$M$41,mcm_stairs5!B$42,0)</f>
        <v>19183</v>
      </c>
      <c r="AH27">
        <f>VLOOKUP(T27,mcm_stairs5!$A$37:$M$41,mcm_stairs5!C$42,0)</f>
        <v>3324</v>
      </c>
      <c r="AI27">
        <f>VLOOKUP(U27,mcm_stairs5!$A$37:$M$41,mcm_stairs5!D$42,0)</f>
        <v>0</v>
      </c>
      <c r="AJ27">
        <f>VLOOKUP(V27,mcm_stairs5!$A$37:$M$41,mcm_stairs5!E$42,0)</f>
        <v>0</v>
      </c>
      <c r="AK27">
        <f>VLOOKUP(W27,mcm_stairs5!$A$37:$M$41,mcm_stairs5!F$42,0)</f>
        <v>1630</v>
      </c>
      <c r="AL27">
        <f>VLOOKUP(X27,mcm_stairs5!$A$37:$M$41,mcm_stairs5!G$42,0)</f>
        <v>0</v>
      </c>
      <c r="AM27">
        <f>VLOOKUP(Y27,mcm_stairs5!$A$37:$M$41,mcm_stairs5!H$42,0)</f>
        <v>0</v>
      </c>
      <c r="AN27">
        <f>VLOOKUP(Z27,mcm_stairs5!$A$37:$M$41,mcm_stairs5!I$42,0)</f>
        <v>0</v>
      </c>
      <c r="AO27">
        <f>VLOOKUP(AA27,mcm_stairs5!$A$37:$M$41,mcm_stairs5!J$42,0)</f>
        <v>0</v>
      </c>
      <c r="AP27">
        <f>VLOOKUP(AB27,mcm_stairs5!$A$37:$M$41,mcm_stairs5!K$42,0)</f>
        <v>0</v>
      </c>
      <c r="AQ27">
        <f>VLOOKUP(AC27,mcm_stairs5!$A$37:$M$41,mcm_stairs5!L$42,0)</f>
        <v>0</v>
      </c>
      <c r="AR27">
        <f>VLOOKUP(AD27,mcm_stairs5!$A$37:$M$41,mcm_stairs5!M$42,0)</f>
        <v>0</v>
      </c>
    </row>
    <row r="28" spans="1:44" x14ac:dyDescent="0.25">
      <c r="A28" s="6" t="s">
        <v>109</v>
      </c>
      <c r="B28" s="6" t="s">
        <v>68</v>
      </c>
      <c r="C28" s="6">
        <f t="shared" si="17"/>
        <v>6941</v>
      </c>
      <c r="D28" s="6">
        <f t="shared" si="17"/>
        <v>11709</v>
      </c>
      <c r="E28" s="6">
        <f t="shared" si="17"/>
        <v>14684</v>
      </c>
      <c r="F28" s="6">
        <f t="shared" si="17"/>
        <v>8988</v>
      </c>
      <c r="G28" s="6">
        <f t="shared" si="17"/>
        <v>15413</v>
      </c>
      <c r="H28" s="6">
        <f t="shared" si="17"/>
        <v>24136</v>
      </c>
      <c r="I28" s="6">
        <f t="shared" si="17"/>
        <v>6651</v>
      </c>
      <c r="J28" s="6">
        <f t="shared" si="17"/>
        <v>20093</v>
      </c>
      <c r="K28" s="6">
        <f t="shared" si="17"/>
        <v>18189</v>
      </c>
      <c r="L28" s="6">
        <f t="shared" si="17"/>
        <v>13906</v>
      </c>
      <c r="M28" s="6">
        <f t="shared" si="17"/>
        <v>16449</v>
      </c>
      <c r="N28" s="6">
        <f t="shared" si="17"/>
        <v>18607</v>
      </c>
      <c r="O28" s="6">
        <f>INT('raw data'!C62)</f>
        <v>13247</v>
      </c>
      <c r="P28" s="6" t="s">
        <v>129</v>
      </c>
      <c r="R28" t="str">
        <f t="shared" si="13"/>
        <v>testing6</v>
      </c>
      <c r="S28">
        <f t="shared" si="29"/>
        <v>4</v>
      </c>
      <c r="T28">
        <f t="shared" si="18"/>
        <v>3</v>
      </c>
      <c r="U28">
        <f t="shared" si="19"/>
        <v>2</v>
      </c>
      <c r="V28">
        <f t="shared" si="20"/>
        <v>4</v>
      </c>
      <c r="W28">
        <f t="shared" si="21"/>
        <v>2</v>
      </c>
      <c r="X28">
        <f t="shared" si="22"/>
        <v>1</v>
      </c>
      <c r="Y28">
        <f t="shared" si="23"/>
        <v>4</v>
      </c>
      <c r="Z28">
        <f t="shared" si="24"/>
        <v>1</v>
      </c>
      <c r="AA28">
        <f t="shared" si="25"/>
        <v>2</v>
      </c>
      <c r="AB28">
        <f t="shared" si="26"/>
        <v>2</v>
      </c>
      <c r="AC28">
        <f t="shared" si="27"/>
        <v>2</v>
      </c>
      <c r="AD28">
        <f t="shared" si="28"/>
        <v>2</v>
      </c>
      <c r="AE28">
        <f t="shared" si="16"/>
        <v>13247</v>
      </c>
      <c r="AF28">
        <f t="shared" si="30"/>
        <v>0</v>
      </c>
      <c r="AG28">
        <f>VLOOKUP(S28,mcm_stairs5!$A$37:$M$41,mcm_stairs5!B$42,0)</f>
        <v>0</v>
      </c>
      <c r="AH28">
        <f>VLOOKUP(T28,mcm_stairs5!$A$37:$M$41,mcm_stairs5!C$42,0)</f>
        <v>0</v>
      </c>
      <c r="AI28">
        <f>VLOOKUP(U28,mcm_stairs5!$A$37:$M$41,mcm_stairs5!D$42,0)</f>
        <v>0</v>
      </c>
      <c r="AJ28">
        <f>VLOOKUP(V28,mcm_stairs5!$A$37:$M$41,mcm_stairs5!E$42,0)</f>
        <v>0</v>
      </c>
      <c r="AK28">
        <f>VLOOKUP(W28,mcm_stairs5!$A$37:$M$41,mcm_stairs5!F$42,0)</f>
        <v>0</v>
      </c>
      <c r="AL28">
        <f>VLOOKUP(X28,mcm_stairs5!$A$37:$M$41,mcm_stairs5!G$42,0)</f>
        <v>0</v>
      </c>
      <c r="AM28">
        <f>VLOOKUP(Y28,mcm_stairs5!$A$37:$M$41,mcm_stairs5!H$42,0)</f>
        <v>0</v>
      </c>
      <c r="AN28">
        <f>VLOOKUP(Z28,mcm_stairs5!$A$37:$M$41,mcm_stairs5!I$42,0)</f>
        <v>0</v>
      </c>
      <c r="AO28">
        <f>VLOOKUP(AA28,mcm_stairs5!$A$37:$M$41,mcm_stairs5!J$42,0)</f>
        <v>0</v>
      </c>
      <c r="AP28">
        <f>VLOOKUP(AB28,mcm_stairs5!$A$37:$M$41,mcm_stairs5!K$42,0)</f>
        <v>0</v>
      </c>
      <c r="AQ28">
        <f>VLOOKUP(AC28,mcm_stairs5!$A$37:$M$41,mcm_stairs5!L$42,0)</f>
        <v>0</v>
      </c>
      <c r="AR28">
        <f>VLOOKUP(AD28,mcm_stairs5!$A$37:$M$41,mcm_stairs5!M$42,0)</f>
        <v>0</v>
      </c>
    </row>
    <row r="29" spans="1:44" x14ac:dyDescent="0.25">
      <c r="A29" s="6" t="s">
        <v>110</v>
      </c>
      <c r="B29" s="6" t="s">
        <v>69</v>
      </c>
      <c r="C29" s="6">
        <f t="shared" si="17"/>
        <v>11709</v>
      </c>
      <c r="D29" s="6">
        <f t="shared" si="17"/>
        <v>14684</v>
      </c>
      <c r="E29" s="6">
        <f t="shared" si="17"/>
        <v>8988</v>
      </c>
      <c r="F29" s="6">
        <f t="shared" si="17"/>
        <v>15413</v>
      </c>
      <c r="G29" s="6">
        <f t="shared" si="17"/>
        <v>24136</v>
      </c>
      <c r="H29" s="6">
        <f t="shared" si="17"/>
        <v>6651</v>
      </c>
      <c r="I29" s="6">
        <f t="shared" si="17"/>
        <v>20093</v>
      </c>
      <c r="J29" s="6">
        <f t="shared" si="17"/>
        <v>18189</v>
      </c>
      <c r="K29" s="6">
        <f t="shared" si="17"/>
        <v>13906</v>
      </c>
      <c r="L29" s="6">
        <f t="shared" si="17"/>
        <v>16449</v>
      </c>
      <c r="M29" s="6">
        <f t="shared" si="17"/>
        <v>18607</v>
      </c>
      <c r="N29" s="6">
        <f t="shared" si="17"/>
        <v>13247</v>
      </c>
      <c r="O29" s="6">
        <f>INT('raw data'!C63)</f>
        <v>12200</v>
      </c>
      <c r="P29" s="6" t="s">
        <v>130</v>
      </c>
      <c r="R29" t="str">
        <f t="shared" si="13"/>
        <v>testing7</v>
      </c>
      <c r="S29">
        <f t="shared" si="29"/>
        <v>3</v>
      </c>
      <c r="T29">
        <f t="shared" si="18"/>
        <v>2</v>
      </c>
      <c r="U29">
        <f t="shared" si="19"/>
        <v>4</v>
      </c>
      <c r="V29">
        <f t="shared" si="20"/>
        <v>2</v>
      </c>
      <c r="W29">
        <f t="shared" si="21"/>
        <v>1</v>
      </c>
      <c r="X29">
        <f t="shared" si="22"/>
        <v>4</v>
      </c>
      <c r="Y29">
        <f t="shared" si="23"/>
        <v>1</v>
      </c>
      <c r="Z29">
        <f t="shared" si="24"/>
        <v>2</v>
      </c>
      <c r="AA29">
        <f t="shared" si="25"/>
        <v>2</v>
      </c>
      <c r="AB29">
        <f t="shared" si="26"/>
        <v>2</v>
      </c>
      <c r="AC29">
        <f t="shared" si="27"/>
        <v>2</v>
      </c>
      <c r="AD29">
        <f t="shared" si="28"/>
        <v>2</v>
      </c>
      <c r="AE29">
        <f t="shared" si="16"/>
        <v>12200</v>
      </c>
      <c r="AF29">
        <f t="shared" si="30"/>
        <v>0</v>
      </c>
      <c r="AG29">
        <f>VLOOKUP(S29,mcm_stairs5!$A$37:$M$41,mcm_stairs5!B$42,0)</f>
        <v>0</v>
      </c>
      <c r="AH29">
        <f>VLOOKUP(T29,mcm_stairs5!$A$37:$M$41,mcm_stairs5!C$42,0)</f>
        <v>0</v>
      </c>
      <c r="AI29">
        <f>VLOOKUP(U29,mcm_stairs5!$A$37:$M$41,mcm_stairs5!D$42,0)</f>
        <v>0</v>
      </c>
      <c r="AJ29">
        <f>VLOOKUP(V29,mcm_stairs5!$A$37:$M$41,mcm_stairs5!E$42,0)</f>
        <v>0</v>
      </c>
      <c r="AK29">
        <f>VLOOKUP(W29,mcm_stairs5!$A$37:$M$41,mcm_stairs5!F$42,0)</f>
        <v>0</v>
      </c>
      <c r="AL29">
        <f>VLOOKUP(X29,mcm_stairs5!$A$37:$M$41,mcm_stairs5!G$42,0)</f>
        <v>0</v>
      </c>
      <c r="AM29">
        <f>VLOOKUP(Y29,mcm_stairs5!$A$37:$M$41,mcm_stairs5!H$42,0)</f>
        <v>0</v>
      </c>
      <c r="AN29">
        <f>VLOOKUP(Z29,mcm_stairs5!$A$37:$M$41,mcm_stairs5!I$42,0)</f>
        <v>0</v>
      </c>
      <c r="AO29">
        <f>VLOOKUP(AA29,mcm_stairs5!$A$37:$M$41,mcm_stairs5!J$42,0)</f>
        <v>0</v>
      </c>
      <c r="AP29">
        <f>VLOOKUP(AB29,mcm_stairs5!$A$37:$M$41,mcm_stairs5!K$42,0)</f>
        <v>0</v>
      </c>
      <c r="AQ29">
        <f>VLOOKUP(AC29,mcm_stairs5!$A$37:$M$41,mcm_stairs5!L$42,0)</f>
        <v>0</v>
      </c>
      <c r="AR29">
        <f>VLOOKUP(AD29,mcm_stairs5!$A$37:$M$41,mcm_stairs5!M$42,0)</f>
        <v>0</v>
      </c>
    </row>
    <row r="30" spans="1:44" x14ac:dyDescent="0.25">
      <c r="A30" s="6" t="s">
        <v>111</v>
      </c>
      <c r="B30" s="6" t="s">
        <v>70</v>
      </c>
      <c r="C30" s="6">
        <f t="shared" si="17"/>
        <v>14684</v>
      </c>
      <c r="D30" s="6">
        <f t="shared" si="17"/>
        <v>8988</v>
      </c>
      <c r="E30" s="6">
        <f t="shared" si="17"/>
        <v>15413</v>
      </c>
      <c r="F30" s="6">
        <f t="shared" si="17"/>
        <v>24136</v>
      </c>
      <c r="G30" s="6">
        <f t="shared" si="17"/>
        <v>6651</v>
      </c>
      <c r="H30" s="6">
        <f t="shared" si="17"/>
        <v>20093</v>
      </c>
      <c r="I30" s="6">
        <f t="shared" si="17"/>
        <v>18189</v>
      </c>
      <c r="J30" s="6">
        <f t="shared" si="17"/>
        <v>13906</v>
      </c>
      <c r="K30" s="6">
        <f t="shared" si="17"/>
        <v>16449</v>
      </c>
      <c r="L30" s="6">
        <f t="shared" si="17"/>
        <v>18607</v>
      </c>
      <c r="M30" s="6">
        <f t="shared" si="17"/>
        <v>13247</v>
      </c>
      <c r="N30" s="6">
        <f t="shared" si="17"/>
        <v>12200</v>
      </c>
      <c r="O30" s="6">
        <f>INT('raw data'!C64)</f>
        <v>13633</v>
      </c>
      <c r="P30" s="6" t="s">
        <v>131</v>
      </c>
      <c r="R30" t="str">
        <f t="shared" si="13"/>
        <v>testing8</v>
      </c>
      <c r="S30">
        <f t="shared" si="29"/>
        <v>1</v>
      </c>
      <c r="T30">
        <f t="shared" si="18"/>
        <v>4</v>
      </c>
      <c r="U30">
        <f t="shared" si="19"/>
        <v>2</v>
      </c>
      <c r="V30">
        <f t="shared" si="20"/>
        <v>1</v>
      </c>
      <c r="W30">
        <f t="shared" si="21"/>
        <v>4</v>
      </c>
      <c r="X30">
        <f t="shared" si="22"/>
        <v>1</v>
      </c>
      <c r="Y30">
        <f t="shared" si="23"/>
        <v>2</v>
      </c>
      <c r="Z30">
        <f t="shared" si="24"/>
        <v>2</v>
      </c>
      <c r="AA30">
        <f t="shared" si="25"/>
        <v>2</v>
      </c>
      <c r="AB30">
        <f t="shared" si="26"/>
        <v>2</v>
      </c>
      <c r="AC30">
        <f t="shared" si="27"/>
        <v>2</v>
      </c>
      <c r="AD30">
        <f t="shared" si="28"/>
        <v>3</v>
      </c>
      <c r="AE30">
        <f t="shared" si="16"/>
        <v>13633</v>
      </c>
      <c r="AF30">
        <f t="shared" si="30"/>
        <v>33233</v>
      </c>
      <c r="AG30">
        <f>VLOOKUP(S30,mcm_stairs5!$A$37:$M$41,mcm_stairs5!B$42,0)</f>
        <v>19183</v>
      </c>
      <c r="AH30">
        <f>VLOOKUP(T30,mcm_stairs5!$A$37:$M$41,mcm_stairs5!C$42,0)</f>
        <v>3324</v>
      </c>
      <c r="AI30">
        <f>VLOOKUP(U30,mcm_stairs5!$A$37:$M$41,mcm_stairs5!D$42,0)</f>
        <v>0</v>
      </c>
      <c r="AJ30">
        <f>VLOOKUP(V30,mcm_stairs5!$A$37:$M$41,mcm_stairs5!E$42,0)</f>
        <v>0</v>
      </c>
      <c r="AK30">
        <f>VLOOKUP(W30,mcm_stairs5!$A$37:$M$41,mcm_stairs5!F$42,0)</f>
        <v>1630</v>
      </c>
      <c r="AL30">
        <f>VLOOKUP(X30,mcm_stairs5!$A$37:$M$41,mcm_stairs5!G$42,0)</f>
        <v>0</v>
      </c>
      <c r="AM30">
        <f>VLOOKUP(Y30,mcm_stairs5!$A$37:$M$41,mcm_stairs5!H$42,0)</f>
        <v>9096</v>
      </c>
      <c r="AN30">
        <f>VLOOKUP(Z30,mcm_stairs5!$A$37:$M$41,mcm_stairs5!I$42,0)</f>
        <v>0</v>
      </c>
      <c r="AO30">
        <f>VLOOKUP(AA30,mcm_stairs5!$A$37:$M$41,mcm_stairs5!J$42,0)</f>
        <v>0</v>
      </c>
      <c r="AP30">
        <f>VLOOKUP(AB30,mcm_stairs5!$A$37:$M$41,mcm_stairs5!K$42,0)</f>
        <v>0</v>
      </c>
      <c r="AQ30">
        <f>VLOOKUP(AC30,mcm_stairs5!$A$37:$M$41,mcm_stairs5!L$42,0)</f>
        <v>0</v>
      </c>
      <c r="AR30">
        <f>VLOOKUP(AD30,mcm_stairs5!$A$37:$M$41,mcm_stairs5!M$42,0)</f>
        <v>0</v>
      </c>
    </row>
    <row r="31" spans="1:44" x14ac:dyDescent="0.25">
      <c r="A31" s="6" t="s">
        <v>112</v>
      </c>
      <c r="B31" s="6" t="s">
        <v>71</v>
      </c>
      <c r="C31" s="6">
        <f t="shared" si="17"/>
        <v>8988</v>
      </c>
      <c r="D31" s="6">
        <f t="shared" si="17"/>
        <v>15413</v>
      </c>
      <c r="E31" s="6">
        <f t="shared" si="17"/>
        <v>24136</v>
      </c>
      <c r="F31" s="6">
        <f t="shared" si="17"/>
        <v>6651</v>
      </c>
      <c r="G31" s="6">
        <f t="shared" si="17"/>
        <v>20093</v>
      </c>
      <c r="H31" s="6">
        <f t="shared" si="17"/>
        <v>18189</v>
      </c>
      <c r="I31" s="6">
        <f t="shared" si="17"/>
        <v>13906</v>
      </c>
      <c r="J31" s="6">
        <f t="shared" si="17"/>
        <v>16449</v>
      </c>
      <c r="K31" s="6">
        <f t="shared" si="17"/>
        <v>18607</v>
      </c>
      <c r="L31" s="6">
        <f t="shared" si="17"/>
        <v>13247</v>
      </c>
      <c r="M31" s="6">
        <f t="shared" si="17"/>
        <v>12200</v>
      </c>
      <c r="N31" s="6">
        <f t="shared" si="17"/>
        <v>13633</v>
      </c>
      <c r="O31" s="6">
        <f>INT('raw data'!C65)</f>
        <v>10470</v>
      </c>
      <c r="P31" s="6" t="s">
        <v>132</v>
      </c>
      <c r="R31" t="str">
        <f t="shared" si="13"/>
        <v>testing9</v>
      </c>
      <c r="S31">
        <f t="shared" si="29"/>
        <v>4</v>
      </c>
      <c r="T31">
        <f t="shared" si="18"/>
        <v>2</v>
      </c>
      <c r="U31">
        <f t="shared" si="19"/>
        <v>1</v>
      </c>
      <c r="V31">
        <f t="shared" si="20"/>
        <v>4</v>
      </c>
      <c r="W31">
        <f t="shared" si="21"/>
        <v>1</v>
      </c>
      <c r="X31">
        <f t="shared" si="22"/>
        <v>2</v>
      </c>
      <c r="Y31">
        <f t="shared" si="23"/>
        <v>2</v>
      </c>
      <c r="Z31">
        <f t="shared" si="24"/>
        <v>2</v>
      </c>
      <c r="AA31">
        <f t="shared" si="25"/>
        <v>2</v>
      </c>
      <c r="AB31">
        <f t="shared" si="26"/>
        <v>2</v>
      </c>
      <c r="AC31">
        <f t="shared" si="27"/>
        <v>3</v>
      </c>
      <c r="AD31">
        <f t="shared" si="28"/>
        <v>2</v>
      </c>
      <c r="AE31">
        <f t="shared" si="16"/>
        <v>10470</v>
      </c>
      <c r="AF31">
        <f t="shared" si="30"/>
        <v>9096</v>
      </c>
      <c r="AG31">
        <f>VLOOKUP(S31,mcm_stairs5!$A$37:$M$41,mcm_stairs5!B$42,0)</f>
        <v>0</v>
      </c>
      <c r="AH31">
        <f>VLOOKUP(T31,mcm_stairs5!$A$37:$M$41,mcm_stairs5!C$42,0)</f>
        <v>0</v>
      </c>
      <c r="AI31">
        <f>VLOOKUP(U31,mcm_stairs5!$A$37:$M$41,mcm_stairs5!D$42,0)</f>
        <v>0</v>
      </c>
      <c r="AJ31">
        <f>VLOOKUP(V31,mcm_stairs5!$A$37:$M$41,mcm_stairs5!E$42,0)</f>
        <v>0</v>
      </c>
      <c r="AK31">
        <f>VLOOKUP(W31,mcm_stairs5!$A$37:$M$41,mcm_stairs5!F$42,0)</f>
        <v>0</v>
      </c>
      <c r="AL31">
        <f>VLOOKUP(X31,mcm_stairs5!$A$37:$M$41,mcm_stairs5!G$42,0)</f>
        <v>0</v>
      </c>
      <c r="AM31">
        <f>VLOOKUP(Y31,mcm_stairs5!$A$37:$M$41,mcm_stairs5!H$42,0)</f>
        <v>9096</v>
      </c>
      <c r="AN31">
        <f>VLOOKUP(Z31,mcm_stairs5!$A$37:$M$41,mcm_stairs5!I$42,0)</f>
        <v>0</v>
      </c>
      <c r="AO31">
        <f>VLOOKUP(AA31,mcm_stairs5!$A$37:$M$41,mcm_stairs5!J$42,0)</f>
        <v>0</v>
      </c>
      <c r="AP31">
        <f>VLOOKUP(AB31,mcm_stairs5!$A$37:$M$41,mcm_stairs5!K$42,0)</f>
        <v>0</v>
      </c>
      <c r="AQ31">
        <f>VLOOKUP(AC31,mcm_stairs5!$A$37:$M$41,mcm_stairs5!L$42,0)</f>
        <v>0</v>
      </c>
      <c r="AR31">
        <f>VLOOKUP(AD31,mcm_stairs5!$A$37:$M$41,mcm_stairs5!M$42,0)</f>
        <v>0</v>
      </c>
    </row>
    <row r="32" spans="1:44" x14ac:dyDescent="0.25">
      <c r="A32" s="6" t="s">
        <v>113</v>
      </c>
      <c r="B32" s="6" t="s">
        <v>72</v>
      </c>
      <c r="C32" s="6">
        <f t="shared" si="17"/>
        <v>15413</v>
      </c>
      <c r="D32" s="6">
        <f t="shared" si="17"/>
        <v>24136</v>
      </c>
      <c r="E32" s="6">
        <f t="shared" si="17"/>
        <v>6651</v>
      </c>
      <c r="F32" s="6">
        <f t="shared" si="17"/>
        <v>20093</v>
      </c>
      <c r="G32" s="6">
        <f t="shared" si="17"/>
        <v>18189</v>
      </c>
      <c r="H32" s="6">
        <f t="shared" si="17"/>
        <v>13906</v>
      </c>
      <c r="I32" s="6">
        <f t="shared" si="17"/>
        <v>16449</v>
      </c>
      <c r="J32" s="6">
        <f t="shared" si="17"/>
        <v>18607</v>
      </c>
      <c r="K32" s="6">
        <f t="shared" si="17"/>
        <v>13247</v>
      </c>
      <c r="L32" s="6">
        <f t="shared" si="17"/>
        <v>12200</v>
      </c>
      <c r="M32" s="6">
        <f t="shared" si="17"/>
        <v>13633</v>
      </c>
      <c r="N32" s="6">
        <f t="shared" si="17"/>
        <v>10470</v>
      </c>
      <c r="O32" s="6">
        <f>INT('raw data'!C66)</f>
        <v>13268</v>
      </c>
      <c r="P32" s="6" t="s">
        <v>133</v>
      </c>
      <c r="R32" t="str">
        <f t="shared" si="13"/>
        <v>testing10</v>
      </c>
      <c r="S32">
        <f t="shared" si="29"/>
        <v>1</v>
      </c>
      <c r="T32">
        <f t="shared" si="18"/>
        <v>1</v>
      </c>
      <c r="U32">
        <f t="shared" si="19"/>
        <v>4</v>
      </c>
      <c r="V32">
        <f t="shared" si="20"/>
        <v>1</v>
      </c>
      <c r="W32">
        <f t="shared" si="21"/>
        <v>1</v>
      </c>
      <c r="X32">
        <f t="shared" si="22"/>
        <v>2</v>
      </c>
      <c r="Y32">
        <f t="shared" si="23"/>
        <v>2</v>
      </c>
      <c r="Z32">
        <f t="shared" si="24"/>
        <v>2</v>
      </c>
      <c r="AA32">
        <f t="shared" si="25"/>
        <v>2</v>
      </c>
      <c r="AB32">
        <f t="shared" si="26"/>
        <v>3</v>
      </c>
      <c r="AC32">
        <f t="shared" si="27"/>
        <v>2</v>
      </c>
      <c r="AD32">
        <f t="shared" si="28"/>
        <v>4</v>
      </c>
      <c r="AE32">
        <f t="shared" si="16"/>
        <v>13268</v>
      </c>
      <c r="AF32">
        <f t="shared" si="30"/>
        <v>30320</v>
      </c>
      <c r="AG32">
        <f>VLOOKUP(S32,mcm_stairs5!$A$37:$M$41,mcm_stairs5!B$42,0)</f>
        <v>19183</v>
      </c>
      <c r="AH32">
        <f>VLOOKUP(T32,mcm_stairs5!$A$37:$M$41,mcm_stairs5!C$42,0)</f>
        <v>0</v>
      </c>
      <c r="AI32">
        <f>VLOOKUP(U32,mcm_stairs5!$A$37:$M$41,mcm_stairs5!D$42,0)</f>
        <v>0</v>
      </c>
      <c r="AJ32">
        <f>VLOOKUP(V32,mcm_stairs5!$A$37:$M$41,mcm_stairs5!E$42,0)</f>
        <v>0</v>
      </c>
      <c r="AK32">
        <f>VLOOKUP(W32,mcm_stairs5!$A$37:$M$41,mcm_stairs5!F$42,0)</f>
        <v>0</v>
      </c>
      <c r="AL32">
        <f>VLOOKUP(X32,mcm_stairs5!$A$37:$M$41,mcm_stairs5!G$42,0)</f>
        <v>0</v>
      </c>
      <c r="AM32">
        <f>VLOOKUP(Y32,mcm_stairs5!$A$37:$M$41,mcm_stairs5!H$42,0)</f>
        <v>9096</v>
      </c>
      <c r="AN32">
        <f>VLOOKUP(Z32,mcm_stairs5!$A$37:$M$41,mcm_stairs5!I$42,0)</f>
        <v>0</v>
      </c>
      <c r="AO32">
        <f>VLOOKUP(AA32,mcm_stairs5!$A$37:$M$41,mcm_stairs5!J$42,0)</f>
        <v>0</v>
      </c>
      <c r="AP32">
        <f>VLOOKUP(AB32,mcm_stairs5!$A$37:$M$41,mcm_stairs5!K$42,0)</f>
        <v>2041</v>
      </c>
      <c r="AQ32">
        <f>VLOOKUP(AC32,mcm_stairs5!$A$37:$M$41,mcm_stairs5!L$42,0)</f>
        <v>0</v>
      </c>
      <c r="AR32">
        <f>VLOOKUP(AD32,mcm_stairs5!$A$37:$M$41,mcm_stairs5!M$42,0)</f>
        <v>0</v>
      </c>
    </row>
    <row r="33" spans="1:44" x14ac:dyDescent="0.25">
      <c r="A33" s="6" t="s">
        <v>114</v>
      </c>
      <c r="B33" s="6" t="s">
        <v>73</v>
      </c>
      <c r="C33" s="6">
        <f t="shared" si="17"/>
        <v>24136</v>
      </c>
      <c r="D33" s="6">
        <f t="shared" si="17"/>
        <v>6651</v>
      </c>
      <c r="E33" s="6">
        <f t="shared" si="17"/>
        <v>20093</v>
      </c>
      <c r="F33" s="6">
        <f t="shared" si="17"/>
        <v>18189</v>
      </c>
      <c r="G33" s="6">
        <f t="shared" si="17"/>
        <v>13906</v>
      </c>
      <c r="H33" s="6">
        <f t="shared" si="17"/>
        <v>16449</v>
      </c>
      <c r="I33" s="6">
        <f t="shared" si="17"/>
        <v>18607</v>
      </c>
      <c r="J33" s="6">
        <f t="shared" si="17"/>
        <v>13247</v>
      </c>
      <c r="K33" s="6">
        <f t="shared" si="17"/>
        <v>12200</v>
      </c>
      <c r="L33" s="6">
        <f t="shared" si="17"/>
        <v>13633</v>
      </c>
      <c r="M33" s="6">
        <f t="shared" si="17"/>
        <v>10470</v>
      </c>
      <c r="N33" s="6">
        <f t="shared" si="17"/>
        <v>13268</v>
      </c>
      <c r="O33" s="6">
        <f>INT('raw data'!C67)</f>
        <v>22136</v>
      </c>
      <c r="P33" s="6" t="s">
        <v>134</v>
      </c>
      <c r="R33" t="str">
        <f t="shared" si="13"/>
        <v>testing11</v>
      </c>
      <c r="S33">
        <f t="shared" si="29"/>
        <v>1</v>
      </c>
      <c r="T33">
        <f t="shared" si="18"/>
        <v>4</v>
      </c>
      <c r="U33">
        <f t="shared" si="19"/>
        <v>1</v>
      </c>
      <c r="V33">
        <f t="shared" si="20"/>
        <v>1</v>
      </c>
      <c r="W33">
        <f t="shared" si="21"/>
        <v>2</v>
      </c>
      <c r="X33">
        <f t="shared" si="22"/>
        <v>2</v>
      </c>
      <c r="Y33">
        <f t="shared" si="23"/>
        <v>2</v>
      </c>
      <c r="Z33">
        <f t="shared" si="24"/>
        <v>2</v>
      </c>
      <c r="AA33">
        <f t="shared" si="25"/>
        <v>3</v>
      </c>
      <c r="AB33">
        <f t="shared" si="26"/>
        <v>2</v>
      </c>
      <c r="AC33">
        <f t="shared" si="27"/>
        <v>4</v>
      </c>
      <c r="AD33">
        <f t="shared" si="28"/>
        <v>2</v>
      </c>
      <c r="AE33">
        <f t="shared" si="16"/>
        <v>22136</v>
      </c>
      <c r="AF33">
        <f t="shared" si="30"/>
        <v>31603</v>
      </c>
      <c r="AG33">
        <f>VLOOKUP(S33,mcm_stairs5!$A$37:$M$41,mcm_stairs5!B$42,0)</f>
        <v>19183</v>
      </c>
      <c r="AH33">
        <f>VLOOKUP(T33,mcm_stairs5!$A$37:$M$41,mcm_stairs5!C$42,0)</f>
        <v>3324</v>
      </c>
      <c r="AI33">
        <f>VLOOKUP(U33,mcm_stairs5!$A$37:$M$41,mcm_stairs5!D$42,0)</f>
        <v>0</v>
      </c>
      <c r="AJ33">
        <f>VLOOKUP(V33,mcm_stairs5!$A$37:$M$41,mcm_stairs5!E$42,0)</f>
        <v>0</v>
      </c>
      <c r="AK33">
        <f>VLOOKUP(W33,mcm_stairs5!$A$37:$M$41,mcm_stairs5!F$42,0)</f>
        <v>0</v>
      </c>
      <c r="AL33">
        <f>VLOOKUP(X33,mcm_stairs5!$A$37:$M$41,mcm_stairs5!G$42,0)</f>
        <v>0</v>
      </c>
      <c r="AM33">
        <f>VLOOKUP(Y33,mcm_stairs5!$A$37:$M$41,mcm_stairs5!H$42,0)</f>
        <v>9096</v>
      </c>
      <c r="AN33">
        <f>VLOOKUP(Z33,mcm_stairs5!$A$37:$M$41,mcm_stairs5!I$42,0)</f>
        <v>0</v>
      </c>
      <c r="AO33">
        <f>VLOOKUP(AA33,mcm_stairs5!$A$37:$M$41,mcm_stairs5!J$42,0)</f>
        <v>0</v>
      </c>
      <c r="AP33">
        <f>VLOOKUP(AB33,mcm_stairs5!$A$37:$M$41,mcm_stairs5!K$42,0)</f>
        <v>0</v>
      </c>
      <c r="AQ33">
        <f>VLOOKUP(AC33,mcm_stairs5!$A$37:$M$41,mcm_stairs5!L$42,0)</f>
        <v>0</v>
      </c>
      <c r="AR33">
        <f>VLOOKUP(AD33,mcm_stairs5!$A$37:$M$41,mcm_stairs5!M$42,0)</f>
        <v>0</v>
      </c>
    </row>
    <row r="34" spans="1:44" x14ac:dyDescent="0.25">
      <c r="A34" s="6" t="s">
        <v>115</v>
      </c>
      <c r="B34" s="6" t="s">
        <v>74</v>
      </c>
      <c r="C34" s="6">
        <f t="shared" si="17"/>
        <v>6651</v>
      </c>
      <c r="D34" s="6">
        <f t="shared" si="17"/>
        <v>20093</v>
      </c>
      <c r="E34" s="6">
        <f t="shared" si="17"/>
        <v>18189</v>
      </c>
      <c r="F34" s="6">
        <f t="shared" si="17"/>
        <v>13906</v>
      </c>
      <c r="G34" s="6">
        <f t="shared" si="17"/>
        <v>16449</v>
      </c>
      <c r="H34" s="6">
        <f t="shared" si="17"/>
        <v>18607</v>
      </c>
      <c r="I34" s="6">
        <f t="shared" si="17"/>
        <v>13247</v>
      </c>
      <c r="J34" s="6">
        <f t="shared" si="17"/>
        <v>12200</v>
      </c>
      <c r="K34" s="6">
        <f t="shared" si="17"/>
        <v>13633</v>
      </c>
      <c r="L34" s="6">
        <f t="shared" si="17"/>
        <v>10470</v>
      </c>
      <c r="M34" s="6">
        <f t="shared" si="17"/>
        <v>13268</v>
      </c>
      <c r="N34" s="6">
        <f t="shared" si="17"/>
        <v>22136</v>
      </c>
      <c r="O34" s="6">
        <f>INT('raw data'!C68)</f>
        <v>6612</v>
      </c>
      <c r="P34" s="6" t="s">
        <v>135</v>
      </c>
      <c r="R34" t="str">
        <f t="shared" si="13"/>
        <v>testing12</v>
      </c>
      <c r="S34">
        <f t="shared" si="29"/>
        <v>4</v>
      </c>
      <c r="T34">
        <f t="shared" si="18"/>
        <v>1</v>
      </c>
      <c r="U34">
        <f t="shared" si="19"/>
        <v>1</v>
      </c>
      <c r="V34">
        <f t="shared" si="20"/>
        <v>2</v>
      </c>
      <c r="W34">
        <f t="shared" si="21"/>
        <v>2</v>
      </c>
      <c r="X34">
        <f t="shared" si="22"/>
        <v>2</v>
      </c>
      <c r="Y34">
        <f t="shared" si="23"/>
        <v>2</v>
      </c>
      <c r="Z34">
        <f t="shared" si="24"/>
        <v>3</v>
      </c>
      <c r="AA34">
        <f t="shared" si="25"/>
        <v>2</v>
      </c>
      <c r="AB34">
        <f t="shared" si="26"/>
        <v>4</v>
      </c>
      <c r="AC34">
        <f t="shared" si="27"/>
        <v>2</v>
      </c>
      <c r="AD34">
        <f t="shared" si="28"/>
        <v>1</v>
      </c>
      <c r="AE34">
        <f t="shared" si="16"/>
        <v>6612</v>
      </c>
      <c r="AF34">
        <f t="shared" si="30"/>
        <v>15747</v>
      </c>
      <c r="AG34">
        <f>VLOOKUP(S34,mcm_stairs5!$A$37:$M$41,mcm_stairs5!B$42,0)</f>
        <v>0</v>
      </c>
      <c r="AH34">
        <f>VLOOKUP(T34,mcm_stairs5!$A$37:$M$41,mcm_stairs5!C$42,0)</f>
        <v>0</v>
      </c>
      <c r="AI34">
        <f>VLOOKUP(U34,mcm_stairs5!$A$37:$M$41,mcm_stairs5!D$42,0)</f>
        <v>0</v>
      </c>
      <c r="AJ34">
        <f>VLOOKUP(V34,mcm_stairs5!$A$37:$M$41,mcm_stairs5!E$42,0)</f>
        <v>0</v>
      </c>
      <c r="AK34">
        <f>VLOOKUP(W34,mcm_stairs5!$A$37:$M$41,mcm_stairs5!F$42,0)</f>
        <v>0</v>
      </c>
      <c r="AL34">
        <f>VLOOKUP(X34,mcm_stairs5!$A$37:$M$41,mcm_stairs5!G$42,0)</f>
        <v>0</v>
      </c>
      <c r="AM34">
        <f>VLOOKUP(Y34,mcm_stairs5!$A$37:$M$41,mcm_stairs5!H$42,0)</f>
        <v>9096</v>
      </c>
      <c r="AN34">
        <f>VLOOKUP(Z34,mcm_stairs5!$A$37:$M$41,mcm_stairs5!I$42,0)</f>
        <v>322</v>
      </c>
      <c r="AO34">
        <f>VLOOKUP(AA34,mcm_stairs5!$A$37:$M$41,mcm_stairs5!J$42,0)</f>
        <v>0</v>
      </c>
      <c r="AP34">
        <f>VLOOKUP(AB34,mcm_stairs5!$A$37:$M$41,mcm_stairs5!K$42,0)</f>
        <v>6329</v>
      </c>
      <c r="AQ34">
        <f>VLOOKUP(AC34,mcm_stairs5!$A$37:$M$41,mcm_stairs5!L$42,0)</f>
        <v>0</v>
      </c>
      <c r="AR34">
        <f>VLOOKUP(AD34,mcm_stairs5!$A$37:$M$41,mcm_stairs5!M$42,0)</f>
        <v>0</v>
      </c>
    </row>
    <row r="35" spans="1:44" x14ac:dyDescent="0.25">
      <c r="A35" s="6" t="s">
        <v>116</v>
      </c>
      <c r="B35" s="6" t="s">
        <v>75</v>
      </c>
      <c r="C35" s="6">
        <f t="shared" si="17"/>
        <v>20093</v>
      </c>
      <c r="D35" s="6">
        <f t="shared" si="17"/>
        <v>18189</v>
      </c>
      <c r="E35" s="6">
        <f t="shared" si="17"/>
        <v>13906</v>
      </c>
      <c r="F35" s="6">
        <f t="shared" si="17"/>
        <v>16449</v>
      </c>
      <c r="G35" s="6">
        <f t="shared" si="17"/>
        <v>18607</v>
      </c>
      <c r="H35" s="6">
        <f t="shared" si="17"/>
        <v>13247</v>
      </c>
      <c r="I35" s="6">
        <f t="shared" si="17"/>
        <v>12200</v>
      </c>
      <c r="J35" s="6">
        <f t="shared" si="17"/>
        <v>13633</v>
      </c>
      <c r="K35" s="6">
        <f t="shared" si="17"/>
        <v>10470</v>
      </c>
      <c r="L35" s="6">
        <f t="shared" si="17"/>
        <v>13268</v>
      </c>
      <c r="M35" s="6">
        <f t="shared" si="17"/>
        <v>22136</v>
      </c>
      <c r="N35" s="6">
        <f t="shared" si="17"/>
        <v>6612</v>
      </c>
      <c r="O35" s="6">
        <f>INT('raw data'!C69)</f>
        <v>19117</v>
      </c>
      <c r="P35" s="6" t="s">
        <v>136</v>
      </c>
      <c r="R35" t="str">
        <f t="shared" si="13"/>
        <v>testing13</v>
      </c>
      <c r="S35">
        <f t="shared" si="29"/>
        <v>1</v>
      </c>
      <c r="T35">
        <f t="shared" si="18"/>
        <v>1</v>
      </c>
      <c r="U35">
        <f t="shared" si="19"/>
        <v>2</v>
      </c>
      <c r="V35">
        <f t="shared" si="20"/>
        <v>2</v>
      </c>
      <c r="W35">
        <f t="shared" si="21"/>
        <v>1</v>
      </c>
      <c r="X35">
        <f t="shared" si="22"/>
        <v>2</v>
      </c>
      <c r="Y35">
        <f t="shared" si="23"/>
        <v>3</v>
      </c>
      <c r="Z35">
        <f t="shared" si="24"/>
        <v>2</v>
      </c>
      <c r="AA35">
        <f t="shared" si="25"/>
        <v>4</v>
      </c>
      <c r="AB35">
        <f t="shared" si="26"/>
        <v>2</v>
      </c>
      <c r="AC35">
        <f t="shared" si="27"/>
        <v>1</v>
      </c>
      <c r="AD35">
        <f t="shared" si="28"/>
        <v>4</v>
      </c>
      <c r="AE35">
        <f t="shared" si="16"/>
        <v>19117</v>
      </c>
      <c r="AF35">
        <f t="shared" si="30"/>
        <v>19183</v>
      </c>
      <c r="AG35">
        <f>VLOOKUP(S35,mcm_stairs5!$A$37:$M$41,mcm_stairs5!B$42,0)</f>
        <v>19183</v>
      </c>
      <c r="AH35">
        <f>VLOOKUP(T35,mcm_stairs5!$A$37:$M$41,mcm_stairs5!C$42,0)</f>
        <v>0</v>
      </c>
      <c r="AI35">
        <f>VLOOKUP(U35,mcm_stairs5!$A$37:$M$41,mcm_stairs5!D$42,0)</f>
        <v>0</v>
      </c>
      <c r="AJ35">
        <f>VLOOKUP(V35,mcm_stairs5!$A$37:$M$41,mcm_stairs5!E$42,0)</f>
        <v>0</v>
      </c>
      <c r="AK35">
        <f>VLOOKUP(W35,mcm_stairs5!$A$37:$M$41,mcm_stairs5!F$42,0)</f>
        <v>0</v>
      </c>
      <c r="AL35">
        <f>VLOOKUP(X35,mcm_stairs5!$A$37:$M$41,mcm_stairs5!G$42,0)</f>
        <v>0</v>
      </c>
      <c r="AM35">
        <f>VLOOKUP(Y35,mcm_stairs5!$A$37:$M$41,mcm_stairs5!H$42,0)</f>
        <v>0</v>
      </c>
      <c r="AN35">
        <f>VLOOKUP(Z35,mcm_stairs5!$A$37:$M$41,mcm_stairs5!I$42,0)</f>
        <v>0</v>
      </c>
      <c r="AO35">
        <f>VLOOKUP(AA35,mcm_stairs5!$A$37:$M$41,mcm_stairs5!J$42,0)</f>
        <v>0</v>
      </c>
      <c r="AP35">
        <f>VLOOKUP(AB35,mcm_stairs5!$A$37:$M$41,mcm_stairs5!K$42,0)</f>
        <v>0</v>
      </c>
      <c r="AQ35">
        <f>VLOOKUP(AC35,mcm_stairs5!$A$37:$M$41,mcm_stairs5!L$42,0)</f>
        <v>0</v>
      </c>
      <c r="AR35">
        <f>VLOOKUP(AD35,mcm_stairs5!$A$37:$M$41,mcm_stairs5!M$42,0)</f>
        <v>0</v>
      </c>
    </row>
    <row r="36" spans="1:44" x14ac:dyDescent="0.25">
      <c r="A36" s="6" t="s">
        <v>117</v>
      </c>
      <c r="B36" s="6" t="s">
        <v>76</v>
      </c>
      <c r="C36" s="6">
        <f t="shared" si="17"/>
        <v>18189</v>
      </c>
      <c r="D36" s="6">
        <f t="shared" si="17"/>
        <v>13906</v>
      </c>
      <c r="E36" s="6">
        <f t="shared" si="17"/>
        <v>16449</v>
      </c>
      <c r="F36" s="6">
        <f t="shared" si="17"/>
        <v>18607</v>
      </c>
      <c r="G36" s="6">
        <f t="shared" si="17"/>
        <v>13247</v>
      </c>
      <c r="H36" s="6">
        <f t="shared" si="17"/>
        <v>12200</v>
      </c>
      <c r="I36" s="6">
        <f t="shared" si="17"/>
        <v>13633</v>
      </c>
      <c r="J36" s="6">
        <f t="shared" si="17"/>
        <v>10470</v>
      </c>
      <c r="K36" s="6">
        <f t="shared" si="17"/>
        <v>13268</v>
      </c>
      <c r="L36" s="6">
        <f t="shared" si="17"/>
        <v>22136</v>
      </c>
      <c r="M36" s="6">
        <f t="shared" si="17"/>
        <v>6612</v>
      </c>
      <c r="N36" s="6">
        <f t="shared" si="17"/>
        <v>19117</v>
      </c>
      <c r="O36" s="6">
        <f>INT('raw data'!C70)</f>
        <v>22950</v>
      </c>
      <c r="P36" s="6" t="s">
        <v>137</v>
      </c>
      <c r="R36" t="str">
        <f t="shared" si="13"/>
        <v>testing14</v>
      </c>
      <c r="S36">
        <f t="shared" si="29"/>
        <v>1</v>
      </c>
      <c r="T36">
        <f t="shared" si="18"/>
        <v>2</v>
      </c>
      <c r="U36">
        <f t="shared" si="19"/>
        <v>2</v>
      </c>
      <c r="V36">
        <f t="shared" si="20"/>
        <v>1</v>
      </c>
      <c r="W36">
        <f t="shared" si="21"/>
        <v>2</v>
      </c>
      <c r="X36">
        <f t="shared" si="22"/>
        <v>3</v>
      </c>
      <c r="Y36">
        <f t="shared" si="23"/>
        <v>2</v>
      </c>
      <c r="Z36">
        <f t="shared" si="24"/>
        <v>4</v>
      </c>
      <c r="AA36">
        <f t="shared" si="25"/>
        <v>2</v>
      </c>
      <c r="AB36">
        <f t="shared" si="26"/>
        <v>1</v>
      </c>
      <c r="AC36">
        <f t="shared" si="27"/>
        <v>4</v>
      </c>
      <c r="AD36">
        <f t="shared" si="28"/>
        <v>2</v>
      </c>
      <c r="AE36">
        <f t="shared" si="16"/>
        <v>22950</v>
      </c>
      <c r="AF36">
        <f t="shared" si="30"/>
        <v>28279</v>
      </c>
      <c r="AG36">
        <f>VLOOKUP(S36,mcm_stairs5!$A$37:$M$41,mcm_stairs5!B$42,0)</f>
        <v>19183</v>
      </c>
      <c r="AH36">
        <f>VLOOKUP(T36,mcm_stairs5!$A$37:$M$41,mcm_stairs5!C$42,0)</f>
        <v>0</v>
      </c>
      <c r="AI36">
        <f>VLOOKUP(U36,mcm_stairs5!$A$37:$M$41,mcm_stairs5!D$42,0)</f>
        <v>0</v>
      </c>
      <c r="AJ36">
        <f>VLOOKUP(V36,mcm_stairs5!$A$37:$M$41,mcm_stairs5!E$42,0)</f>
        <v>0</v>
      </c>
      <c r="AK36">
        <f>VLOOKUP(W36,mcm_stairs5!$A$37:$M$41,mcm_stairs5!F$42,0)</f>
        <v>0</v>
      </c>
      <c r="AL36">
        <f>VLOOKUP(X36,mcm_stairs5!$A$37:$M$41,mcm_stairs5!G$42,0)</f>
        <v>0</v>
      </c>
      <c r="AM36">
        <f>VLOOKUP(Y36,mcm_stairs5!$A$37:$M$41,mcm_stairs5!H$42,0)</f>
        <v>9096</v>
      </c>
      <c r="AN36">
        <f>VLOOKUP(Z36,mcm_stairs5!$A$37:$M$41,mcm_stairs5!I$42,0)</f>
        <v>0</v>
      </c>
      <c r="AO36">
        <f>VLOOKUP(AA36,mcm_stairs5!$A$37:$M$41,mcm_stairs5!J$42,0)</f>
        <v>0</v>
      </c>
      <c r="AP36">
        <f>VLOOKUP(AB36,mcm_stairs5!$A$37:$M$41,mcm_stairs5!K$42,0)</f>
        <v>0</v>
      </c>
      <c r="AQ36">
        <f>VLOOKUP(AC36,mcm_stairs5!$A$37:$M$41,mcm_stairs5!L$42,0)</f>
        <v>0</v>
      </c>
      <c r="AR36">
        <f>VLOOKUP(AD36,mcm_stairs5!$A$37:$M$41,mcm_stairs5!M$42,0)</f>
        <v>0</v>
      </c>
    </row>
    <row r="37" spans="1:44" x14ac:dyDescent="0.25">
      <c r="A37" s="6" t="s">
        <v>118</v>
      </c>
      <c r="B37" s="6" t="s">
        <v>77</v>
      </c>
      <c r="C37" s="6">
        <f t="shared" ref="C37:N42" si="31">D36</f>
        <v>13906</v>
      </c>
      <c r="D37" s="6">
        <f t="shared" si="31"/>
        <v>16449</v>
      </c>
      <c r="E37" s="6">
        <f t="shared" si="31"/>
        <v>18607</v>
      </c>
      <c r="F37" s="6">
        <f t="shared" si="31"/>
        <v>13247</v>
      </c>
      <c r="G37" s="6">
        <f t="shared" si="31"/>
        <v>12200</v>
      </c>
      <c r="H37" s="6">
        <f t="shared" si="31"/>
        <v>13633</v>
      </c>
      <c r="I37" s="6">
        <f t="shared" si="31"/>
        <v>10470</v>
      </c>
      <c r="J37" s="6">
        <f t="shared" si="31"/>
        <v>13268</v>
      </c>
      <c r="K37" s="6">
        <f t="shared" si="31"/>
        <v>22136</v>
      </c>
      <c r="L37" s="6">
        <f t="shared" si="31"/>
        <v>6612</v>
      </c>
      <c r="M37" s="6">
        <f t="shared" si="31"/>
        <v>19117</v>
      </c>
      <c r="N37" s="6">
        <f t="shared" si="31"/>
        <v>22950</v>
      </c>
      <c r="O37" s="6">
        <f>INT('raw data'!C71)</f>
        <v>12149</v>
      </c>
      <c r="P37" s="6" t="s">
        <v>138</v>
      </c>
      <c r="R37" t="str">
        <f t="shared" si="13"/>
        <v>testing15</v>
      </c>
      <c r="S37">
        <f t="shared" si="29"/>
        <v>2</v>
      </c>
      <c r="T37">
        <f t="shared" si="18"/>
        <v>1</v>
      </c>
      <c r="U37">
        <f t="shared" si="19"/>
        <v>1</v>
      </c>
      <c r="V37">
        <f t="shared" si="20"/>
        <v>2</v>
      </c>
      <c r="W37">
        <f t="shared" si="21"/>
        <v>3</v>
      </c>
      <c r="X37">
        <f t="shared" si="22"/>
        <v>2</v>
      </c>
      <c r="Y37">
        <f t="shared" si="23"/>
        <v>4</v>
      </c>
      <c r="Z37">
        <f t="shared" si="24"/>
        <v>2</v>
      </c>
      <c r="AA37">
        <f t="shared" si="25"/>
        <v>1</v>
      </c>
      <c r="AB37">
        <f t="shared" si="26"/>
        <v>4</v>
      </c>
      <c r="AC37">
        <f t="shared" si="27"/>
        <v>1</v>
      </c>
      <c r="AD37">
        <f t="shared" si="28"/>
        <v>1</v>
      </c>
      <c r="AE37">
        <f t="shared" si="16"/>
        <v>12149</v>
      </c>
      <c r="AF37">
        <f t="shared" si="30"/>
        <v>10605</v>
      </c>
      <c r="AG37">
        <f>VLOOKUP(S37,mcm_stairs5!$A$37:$M$41,mcm_stairs5!B$42,0)</f>
        <v>4276</v>
      </c>
      <c r="AH37">
        <f>VLOOKUP(T37,mcm_stairs5!$A$37:$M$41,mcm_stairs5!C$42,0)</f>
        <v>0</v>
      </c>
      <c r="AI37">
        <f>VLOOKUP(U37,mcm_stairs5!$A$37:$M$41,mcm_stairs5!D$42,0)</f>
        <v>0</v>
      </c>
      <c r="AJ37">
        <f>VLOOKUP(V37,mcm_stairs5!$A$37:$M$41,mcm_stairs5!E$42,0)</f>
        <v>0</v>
      </c>
      <c r="AK37">
        <f>VLOOKUP(W37,mcm_stairs5!$A$37:$M$41,mcm_stairs5!F$42,0)</f>
        <v>0</v>
      </c>
      <c r="AL37">
        <f>VLOOKUP(X37,mcm_stairs5!$A$37:$M$41,mcm_stairs5!G$42,0)</f>
        <v>0</v>
      </c>
      <c r="AM37">
        <f>VLOOKUP(Y37,mcm_stairs5!$A$37:$M$41,mcm_stairs5!H$42,0)</f>
        <v>0</v>
      </c>
      <c r="AN37">
        <f>VLOOKUP(Z37,mcm_stairs5!$A$37:$M$41,mcm_stairs5!I$42,0)</f>
        <v>0</v>
      </c>
      <c r="AO37">
        <f>VLOOKUP(AA37,mcm_stairs5!$A$37:$M$41,mcm_stairs5!J$42,0)</f>
        <v>0</v>
      </c>
      <c r="AP37">
        <f>VLOOKUP(AB37,mcm_stairs5!$A$37:$M$41,mcm_stairs5!K$42,0)</f>
        <v>6329</v>
      </c>
      <c r="AQ37">
        <f>VLOOKUP(AC37,mcm_stairs5!$A$37:$M$41,mcm_stairs5!L$42,0)</f>
        <v>0</v>
      </c>
      <c r="AR37">
        <f>VLOOKUP(AD37,mcm_stairs5!$A$37:$M$41,mcm_stairs5!M$42,0)</f>
        <v>0</v>
      </c>
    </row>
    <row r="38" spans="1:44" x14ac:dyDescent="0.25">
      <c r="A38" s="6" t="s">
        <v>119</v>
      </c>
      <c r="B38" s="6" t="s">
        <v>78</v>
      </c>
      <c r="C38" s="6">
        <f t="shared" si="31"/>
        <v>16449</v>
      </c>
      <c r="D38" s="6">
        <f t="shared" si="31"/>
        <v>18607</v>
      </c>
      <c r="E38" s="6">
        <f t="shared" si="31"/>
        <v>13247</v>
      </c>
      <c r="F38" s="6">
        <f t="shared" si="31"/>
        <v>12200</v>
      </c>
      <c r="G38" s="6">
        <f t="shared" si="31"/>
        <v>13633</v>
      </c>
      <c r="H38" s="6">
        <f t="shared" si="31"/>
        <v>10470</v>
      </c>
      <c r="I38" s="6">
        <f t="shared" si="31"/>
        <v>13268</v>
      </c>
      <c r="J38" s="6">
        <f t="shared" si="31"/>
        <v>22136</v>
      </c>
      <c r="K38" s="6">
        <f t="shared" si="31"/>
        <v>6612</v>
      </c>
      <c r="L38" s="6">
        <f t="shared" si="31"/>
        <v>19117</v>
      </c>
      <c r="M38" s="6">
        <f t="shared" si="31"/>
        <v>22950</v>
      </c>
      <c r="N38" s="6">
        <f t="shared" si="31"/>
        <v>12149</v>
      </c>
      <c r="O38" s="6">
        <f>INT('raw data'!C72)</f>
        <v>14752</v>
      </c>
      <c r="P38" s="6" t="s">
        <v>139</v>
      </c>
      <c r="R38" t="str">
        <f t="shared" si="13"/>
        <v>testing16</v>
      </c>
      <c r="S38">
        <f t="shared" si="29"/>
        <v>1</v>
      </c>
      <c r="T38">
        <f t="shared" si="18"/>
        <v>1</v>
      </c>
      <c r="U38">
        <f t="shared" si="19"/>
        <v>2</v>
      </c>
      <c r="V38">
        <f t="shared" si="20"/>
        <v>3</v>
      </c>
      <c r="W38">
        <f t="shared" si="21"/>
        <v>2</v>
      </c>
      <c r="X38">
        <f t="shared" si="22"/>
        <v>4</v>
      </c>
      <c r="Y38">
        <f t="shared" si="23"/>
        <v>2</v>
      </c>
      <c r="Z38">
        <f t="shared" si="24"/>
        <v>1</v>
      </c>
      <c r="AA38">
        <f t="shared" si="25"/>
        <v>4</v>
      </c>
      <c r="AB38">
        <f t="shared" si="26"/>
        <v>1</v>
      </c>
      <c r="AC38">
        <f t="shared" si="27"/>
        <v>1</v>
      </c>
      <c r="AD38">
        <f t="shared" si="28"/>
        <v>3</v>
      </c>
      <c r="AE38">
        <f t="shared" si="16"/>
        <v>14752</v>
      </c>
      <c r="AF38">
        <f t="shared" si="30"/>
        <v>28279</v>
      </c>
      <c r="AG38">
        <f>VLOOKUP(S38,mcm_stairs5!$A$37:$M$41,mcm_stairs5!B$42,0)</f>
        <v>19183</v>
      </c>
      <c r="AH38">
        <f>VLOOKUP(T38,mcm_stairs5!$A$37:$M$41,mcm_stairs5!C$42,0)</f>
        <v>0</v>
      </c>
      <c r="AI38">
        <f>VLOOKUP(U38,mcm_stairs5!$A$37:$M$41,mcm_stairs5!D$42,0)</f>
        <v>0</v>
      </c>
      <c r="AJ38">
        <f>VLOOKUP(V38,mcm_stairs5!$A$37:$M$41,mcm_stairs5!E$42,0)</f>
        <v>0</v>
      </c>
      <c r="AK38">
        <f>VLOOKUP(W38,mcm_stairs5!$A$37:$M$41,mcm_stairs5!F$42,0)</f>
        <v>0</v>
      </c>
      <c r="AL38">
        <f>VLOOKUP(X38,mcm_stairs5!$A$37:$M$41,mcm_stairs5!G$42,0)</f>
        <v>0</v>
      </c>
      <c r="AM38">
        <f>VLOOKUP(Y38,mcm_stairs5!$A$37:$M$41,mcm_stairs5!H$42,0)</f>
        <v>9096</v>
      </c>
      <c r="AN38">
        <f>VLOOKUP(Z38,mcm_stairs5!$A$37:$M$41,mcm_stairs5!I$42,0)</f>
        <v>0</v>
      </c>
      <c r="AO38">
        <f>VLOOKUP(AA38,mcm_stairs5!$A$37:$M$41,mcm_stairs5!J$42,0)</f>
        <v>0</v>
      </c>
      <c r="AP38">
        <f>VLOOKUP(AB38,mcm_stairs5!$A$37:$M$41,mcm_stairs5!K$42,0)</f>
        <v>0</v>
      </c>
      <c r="AQ38">
        <f>VLOOKUP(AC38,mcm_stairs5!$A$37:$M$41,mcm_stairs5!L$42,0)</f>
        <v>0</v>
      </c>
      <c r="AR38">
        <f>VLOOKUP(AD38,mcm_stairs5!$A$37:$M$41,mcm_stairs5!M$42,0)</f>
        <v>0</v>
      </c>
    </row>
    <row r="39" spans="1:44" x14ac:dyDescent="0.25">
      <c r="A39" s="6" t="s">
        <v>120</v>
      </c>
      <c r="B39" s="6" t="s">
        <v>79</v>
      </c>
      <c r="C39" s="6">
        <f t="shared" si="31"/>
        <v>18607</v>
      </c>
      <c r="D39" s="6">
        <f t="shared" si="31"/>
        <v>13247</v>
      </c>
      <c r="E39" s="6">
        <f t="shared" si="31"/>
        <v>12200</v>
      </c>
      <c r="F39" s="6">
        <f t="shared" si="31"/>
        <v>13633</v>
      </c>
      <c r="G39" s="6">
        <f t="shared" si="31"/>
        <v>10470</v>
      </c>
      <c r="H39" s="6">
        <f t="shared" si="31"/>
        <v>13268</v>
      </c>
      <c r="I39" s="6">
        <f t="shared" si="31"/>
        <v>22136</v>
      </c>
      <c r="J39" s="6">
        <f t="shared" si="31"/>
        <v>6612</v>
      </c>
      <c r="K39" s="6">
        <f t="shared" si="31"/>
        <v>19117</v>
      </c>
      <c r="L39" s="6">
        <f t="shared" si="31"/>
        <v>22950</v>
      </c>
      <c r="M39" s="6">
        <f t="shared" si="31"/>
        <v>12149</v>
      </c>
      <c r="N39" s="6">
        <f t="shared" si="31"/>
        <v>14752</v>
      </c>
      <c r="O39" s="6">
        <f>INT('raw data'!C73)</f>
        <v>14912</v>
      </c>
      <c r="P39" s="6" t="s">
        <v>140</v>
      </c>
      <c r="R39" t="str">
        <f t="shared" si="13"/>
        <v>testing17</v>
      </c>
      <c r="S39">
        <f t="shared" si="29"/>
        <v>1</v>
      </c>
      <c r="T39">
        <f t="shared" si="18"/>
        <v>2</v>
      </c>
      <c r="U39">
        <f t="shared" si="19"/>
        <v>3</v>
      </c>
      <c r="V39">
        <f t="shared" si="20"/>
        <v>2</v>
      </c>
      <c r="W39">
        <f t="shared" si="21"/>
        <v>4</v>
      </c>
      <c r="X39">
        <f t="shared" si="22"/>
        <v>2</v>
      </c>
      <c r="Y39">
        <f t="shared" si="23"/>
        <v>1</v>
      </c>
      <c r="Z39">
        <f t="shared" si="24"/>
        <v>4</v>
      </c>
      <c r="AA39">
        <f t="shared" si="25"/>
        <v>1</v>
      </c>
      <c r="AB39">
        <f t="shared" si="26"/>
        <v>1</v>
      </c>
      <c r="AC39">
        <f t="shared" si="27"/>
        <v>3</v>
      </c>
      <c r="AD39">
        <f t="shared" si="28"/>
        <v>2</v>
      </c>
      <c r="AE39">
        <f t="shared" si="16"/>
        <v>14912</v>
      </c>
      <c r="AF39">
        <f t="shared" si="30"/>
        <v>20813</v>
      </c>
      <c r="AG39">
        <f>VLOOKUP(S39,mcm_stairs5!$A$37:$M$41,mcm_stairs5!B$42,0)</f>
        <v>19183</v>
      </c>
      <c r="AH39">
        <f>VLOOKUP(T39,mcm_stairs5!$A$37:$M$41,mcm_stairs5!C$42,0)</f>
        <v>0</v>
      </c>
      <c r="AI39">
        <f>VLOOKUP(U39,mcm_stairs5!$A$37:$M$41,mcm_stairs5!D$42,0)</f>
        <v>0</v>
      </c>
      <c r="AJ39">
        <f>VLOOKUP(V39,mcm_stairs5!$A$37:$M$41,mcm_stairs5!E$42,0)</f>
        <v>0</v>
      </c>
      <c r="AK39">
        <f>VLOOKUP(W39,mcm_stairs5!$A$37:$M$41,mcm_stairs5!F$42,0)</f>
        <v>1630</v>
      </c>
      <c r="AL39">
        <f>VLOOKUP(X39,mcm_stairs5!$A$37:$M$41,mcm_stairs5!G$42,0)</f>
        <v>0</v>
      </c>
      <c r="AM39">
        <f>VLOOKUP(Y39,mcm_stairs5!$A$37:$M$41,mcm_stairs5!H$42,0)</f>
        <v>0</v>
      </c>
      <c r="AN39">
        <f>VLOOKUP(Z39,mcm_stairs5!$A$37:$M$41,mcm_stairs5!I$42,0)</f>
        <v>0</v>
      </c>
      <c r="AO39">
        <f>VLOOKUP(AA39,mcm_stairs5!$A$37:$M$41,mcm_stairs5!J$42,0)</f>
        <v>0</v>
      </c>
      <c r="AP39">
        <f>VLOOKUP(AB39,mcm_stairs5!$A$37:$M$41,mcm_stairs5!K$42,0)</f>
        <v>0</v>
      </c>
      <c r="AQ39">
        <f>VLOOKUP(AC39,mcm_stairs5!$A$37:$M$41,mcm_stairs5!L$42,0)</f>
        <v>0</v>
      </c>
      <c r="AR39">
        <f>VLOOKUP(AD39,mcm_stairs5!$A$37:$M$41,mcm_stairs5!M$42,0)</f>
        <v>0</v>
      </c>
    </row>
    <row r="40" spans="1:44" x14ac:dyDescent="0.25">
      <c r="A40" s="6" t="s">
        <v>121</v>
      </c>
      <c r="B40" s="6" t="s">
        <v>80</v>
      </c>
      <c r="C40" s="6">
        <f t="shared" si="31"/>
        <v>13247</v>
      </c>
      <c r="D40" s="6">
        <f t="shared" si="31"/>
        <v>12200</v>
      </c>
      <c r="E40" s="6">
        <f t="shared" si="31"/>
        <v>13633</v>
      </c>
      <c r="F40" s="6">
        <f t="shared" si="31"/>
        <v>10470</v>
      </c>
      <c r="G40" s="6">
        <f t="shared" si="31"/>
        <v>13268</v>
      </c>
      <c r="H40" s="6">
        <f t="shared" si="31"/>
        <v>22136</v>
      </c>
      <c r="I40" s="6">
        <f t="shared" si="31"/>
        <v>6612</v>
      </c>
      <c r="J40" s="6">
        <f t="shared" si="31"/>
        <v>19117</v>
      </c>
      <c r="K40" s="6">
        <f t="shared" si="31"/>
        <v>22950</v>
      </c>
      <c r="L40" s="6">
        <f t="shared" si="31"/>
        <v>12149</v>
      </c>
      <c r="M40" s="6">
        <f t="shared" si="31"/>
        <v>14752</v>
      </c>
      <c r="N40" s="6">
        <f t="shared" si="31"/>
        <v>14912</v>
      </c>
      <c r="O40" s="6">
        <f>INT('raw data'!C74)</f>
        <v>14325</v>
      </c>
      <c r="P40" s="6" t="s">
        <v>141</v>
      </c>
      <c r="R40" t="str">
        <f t="shared" si="13"/>
        <v>testing18</v>
      </c>
      <c r="S40">
        <f t="shared" si="29"/>
        <v>2</v>
      </c>
      <c r="T40">
        <f t="shared" si="18"/>
        <v>2</v>
      </c>
      <c r="U40">
        <f t="shared" si="19"/>
        <v>2</v>
      </c>
      <c r="V40">
        <f t="shared" si="20"/>
        <v>4</v>
      </c>
      <c r="W40">
        <f t="shared" si="21"/>
        <v>2</v>
      </c>
      <c r="X40">
        <f t="shared" si="22"/>
        <v>1</v>
      </c>
      <c r="Y40">
        <f t="shared" si="23"/>
        <v>4</v>
      </c>
      <c r="Z40">
        <f t="shared" si="24"/>
        <v>1</v>
      </c>
      <c r="AA40">
        <f t="shared" si="25"/>
        <v>1</v>
      </c>
      <c r="AB40">
        <f t="shared" si="26"/>
        <v>3</v>
      </c>
      <c r="AC40">
        <f t="shared" si="27"/>
        <v>2</v>
      </c>
      <c r="AD40">
        <f t="shared" si="28"/>
        <v>2</v>
      </c>
      <c r="AE40">
        <f t="shared" si="16"/>
        <v>14325</v>
      </c>
      <c r="AF40">
        <f t="shared" si="30"/>
        <v>6317</v>
      </c>
      <c r="AG40">
        <f>VLOOKUP(S40,mcm_stairs5!$A$37:$M$41,mcm_stairs5!B$42,0)</f>
        <v>4276</v>
      </c>
      <c r="AH40">
        <f>VLOOKUP(T40,mcm_stairs5!$A$37:$M$41,mcm_stairs5!C$42,0)</f>
        <v>0</v>
      </c>
      <c r="AI40">
        <f>VLOOKUP(U40,mcm_stairs5!$A$37:$M$41,mcm_stairs5!D$42,0)</f>
        <v>0</v>
      </c>
      <c r="AJ40">
        <f>VLOOKUP(V40,mcm_stairs5!$A$37:$M$41,mcm_stairs5!E$42,0)</f>
        <v>0</v>
      </c>
      <c r="AK40">
        <f>VLOOKUP(W40,mcm_stairs5!$A$37:$M$41,mcm_stairs5!F$42,0)</f>
        <v>0</v>
      </c>
      <c r="AL40">
        <f>VLOOKUP(X40,mcm_stairs5!$A$37:$M$41,mcm_stairs5!G$42,0)</f>
        <v>0</v>
      </c>
      <c r="AM40">
        <f>VLOOKUP(Y40,mcm_stairs5!$A$37:$M$41,mcm_stairs5!H$42,0)</f>
        <v>0</v>
      </c>
      <c r="AN40">
        <f>VLOOKUP(Z40,mcm_stairs5!$A$37:$M$41,mcm_stairs5!I$42,0)</f>
        <v>0</v>
      </c>
      <c r="AO40">
        <f>VLOOKUP(AA40,mcm_stairs5!$A$37:$M$41,mcm_stairs5!J$42,0)</f>
        <v>0</v>
      </c>
      <c r="AP40">
        <f>VLOOKUP(AB40,mcm_stairs5!$A$37:$M$41,mcm_stairs5!K$42,0)</f>
        <v>2041</v>
      </c>
      <c r="AQ40">
        <f>VLOOKUP(AC40,mcm_stairs5!$A$37:$M$41,mcm_stairs5!L$42,0)</f>
        <v>0</v>
      </c>
      <c r="AR40">
        <f>VLOOKUP(AD40,mcm_stairs5!$A$37:$M$41,mcm_stairs5!M$42,0)</f>
        <v>0</v>
      </c>
    </row>
    <row r="41" spans="1:44" x14ac:dyDescent="0.25">
      <c r="A41" s="6" t="s">
        <v>122</v>
      </c>
      <c r="B41" s="6" t="s">
        <v>81</v>
      </c>
      <c r="C41" s="6">
        <f t="shared" si="31"/>
        <v>12200</v>
      </c>
      <c r="D41" s="6">
        <f t="shared" si="31"/>
        <v>13633</v>
      </c>
      <c r="E41" s="6">
        <f t="shared" si="31"/>
        <v>10470</v>
      </c>
      <c r="F41" s="6">
        <f t="shared" si="31"/>
        <v>13268</v>
      </c>
      <c r="G41" s="6">
        <f t="shared" si="31"/>
        <v>22136</v>
      </c>
      <c r="H41" s="6">
        <f t="shared" si="31"/>
        <v>6612</v>
      </c>
      <c r="I41" s="6">
        <f t="shared" si="31"/>
        <v>19117</v>
      </c>
      <c r="J41" s="6">
        <f t="shared" si="31"/>
        <v>22950</v>
      </c>
      <c r="K41" s="6">
        <f t="shared" si="31"/>
        <v>12149</v>
      </c>
      <c r="L41" s="6">
        <f t="shared" si="31"/>
        <v>14752</v>
      </c>
      <c r="M41" s="6">
        <f t="shared" si="31"/>
        <v>14912</v>
      </c>
      <c r="N41" s="6">
        <f t="shared" si="31"/>
        <v>14325</v>
      </c>
      <c r="O41" s="6">
        <f>INT('raw data'!C75)</f>
        <v>15512</v>
      </c>
      <c r="P41" s="6" t="s">
        <v>142</v>
      </c>
      <c r="R41" t="str">
        <f t="shared" si="13"/>
        <v>testing19</v>
      </c>
      <c r="S41">
        <f t="shared" si="29"/>
        <v>2</v>
      </c>
      <c r="T41">
        <f t="shared" si="18"/>
        <v>2</v>
      </c>
      <c r="U41">
        <f t="shared" si="19"/>
        <v>4</v>
      </c>
      <c r="V41">
        <f t="shared" si="20"/>
        <v>2</v>
      </c>
      <c r="W41">
        <f t="shared" si="21"/>
        <v>1</v>
      </c>
      <c r="X41">
        <f t="shared" si="22"/>
        <v>4</v>
      </c>
      <c r="Y41">
        <f t="shared" si="23"/>
        <v>1</v>
      </c>
      <c r="Z41">
        <f t="shared" si="24"/>
        <v>1</v>
      </c>
      <c r="AA41">
        <f t="shared" si="25"/>
        <v>3</v>
      </c>
      <c r="AB41">
        <f t="shared" si="26"/>
        <v>2</v>
      </c>
      <c r="AC41">
        <f t="shared" si="27"/>
        <v>2</v>
      </c>
      <c r="AD41">
        <f t="shared" si="28"/>
        <v>2</v>
      </c>
      <c r="AE41">
        <f t="shared" si="16"/>
        <v>15512</v>
      </c>
      <c r="AF41">
        <f t="shared" si="30"/>
        <v>4276</v>
      </c>
      <c r="AG41">
        <f>VLOOKUP(S41,mcm_stairs5!$A$37:$M$41,mcm_stairs5!B$42,0)</f>
        <v>4276</v>
      </c>
      <c r="AH41">
        <f>VLOOKUP(T41,mcm_stairs5!$A$37:$M$41,mcm_stairs5!C$42,0)</f>
        <v>0</v>
      </c>
      <c r="AI41">
        <f>VLOOKUP(U41,mcm_stairs5!$A$37:$M$41,mcm_stairs5!D$42,0)</f>
        <v>0</v>
      </c>
      <c r="AJ41">
        <f>VLOOKUP(V41,mcm_stairs5!$A$37:$M$41,mcm_stairs5!E$42,0)</f>
        <v>0</v>
      </c>
      <c r="AK41">
        <f>VLOOKUP(W41,mcm_stairs5!$A$37:$M$41,mcm_stairs5!F$42,0)</f>
        <v>0</v>
      </c>
      <c r="AL41">
        <f>VLOOKUP(X41,mcm_stairs5!$A$37:$M$41,mcm_stairs5!G$42,0)</f>
        <v>0</v>
      </c>
      <c r="AM41">
        <f>VLOOKUP(Y41,mcm_stairs5!$A$37:$M$41,mcm_stairs5!H$42,0)</f>
        <v>0</v>
      </c>
      <c r="AN41">
        <f>VLOOKUP(Z41,mcm_stairs5!$A$37:$M$41,mcm_stairs5!I$42,0)</f>
        <v>0</v>
      </c>
      <c r="AO41">
        <f>VLOOKUP(AA41,mcm_stairs5!$A$37:$M$41,mcm_stairs5!J$42,0)</f>
        <v>0</v>
      </c>
      <c r="AP41">
        <f>VLOOKUP(AB41,mcm_stairs5!$A$37:$M$41,mcm_stairs5!K$42,0)</f>
        <v>0</v>
      </c>
      <c r="AQ41">
        <f>VLOOKUP(AC41,mcm_stairs5!$A$37:$M$41,mcm_stairs5!L$42,0)</f>
        <v>0</v>
      </c>
      <c r="AR41">
        <f>VLOOKUP(AD41,mcm_stairs5!$A$37:$M$41,mcm_stairs5!M$42,0)</f>
        <v>0</v>
      </c>
    </row>
    <row r="42" spans="1:44" x14ac:dyDescent="0.25">
      <c r="A42" s="6" t="s">
        <v>123</v>
      </c>
      <c r="B42" s="6" t="s">
        <v>82</v>
      </c>
      <c r="C42" s="6">
        <f t="shared" si="31"/>
        <v>13633</v>
      </c>
      <c r="D42" s="6">
        <f t="shared" si="31"/>
        <v>10470</v>
      </c>
      <c r="E42" s="6">
        <f t="shared" si="31"/>
        <v>13268</v>
      </c>
      <c r="F42" s="6">
        <f t="shared" si="31"/>
        <v>22136</v>
      </c>
      <c r="G42" s="6">
        <f t="shared" si="31"/>
        <v>6612</v>
      </c>
      <c r="H42" s="6">
        <f t="shared" si="31"/>
        <v>19117</v>
      </c>
      <c r="I42" s="6">
        <f t="shared" si="31"/>
        <v>22950</v>
      </c>
      <c r="J42" s="6">
        <f t="shared" si="31"/>
        <v>12149</v>
      </c>
      <c r="K42" s="6">
        <f t="shared" si="31"/>
        <v>14752</v>
      </c>
      <c r="L42" s="6">
        <f t="shared" si="31"/>
        <v>14912</v>
      </c>
      <c r="M42" s="6">
        <f t="shared" si="31"/>
        <v>14325</v>
      </c>
      <c r="N42" s="6">
        <f t="shared" si="31"/>
        <v>15512</v>
      </c>
      <c r="O42" s="6">
        <f>INT('raw data'!C76)</f>
        <v>12842</v>
      </c>
      <c r="P42" s="6" t="s">
        <v>143</v>
      </c>
      <c r="R42" t="str">
        <f t="shared" si="13"/>
        <v>testing20</v>
      </c>
      <c r="S42">
        <f t="shared" si="29"/>
        <v>2</v>
      </c>
      <c r="T42">
        <f t="shared" si="18"/>
        <v>3</v>
      </c>
      <c r="U42">
        <f t="shared" si="19"/>
        <v>2</v>
      </c>
      <c r="V42">
        <f t="shared" si="20"/>
        <v>1</v>
      </c>
      <c r="W42">
        <f t="shared" si="21"/>
        <v>4</v>
      </c>
      <c r="X42">
        <f t="shared" si="22"/>
        <v>1</v>
      </c>
      <c r="Y42">
        <f t="shared" si="23"/>
        <v>1</v>
      </c>
      <c r="Z42">
        <f t="shared" si="24"/>
        <v>3</v>
      </c>
      <c r="AA42">
        <f t="shared" si="25"/>
        <v>2</v>
      </c>
      <c r="AB42">
        <f t="shared" si="26"/>
        <v>2</v>
      </c>
      <c r="AC42">
        <f t="shared" si="27"/>
        <v>2</v>
      </c>
      <c r="AD42">
        <f t="shared" si="28"/>
        <v>2</v>
      </c>
      <c r="AE42">
        <f t="shared" si="16"/>
        <v>12842</v>
      </c>
      <c r="AF42">
        <f t="shared" si="30"/>
        <v>6228</v>
      </c>
      <c r="AG42">
        <f>VLOOKUP(S42,mcm_stairs5!$A$37:$M$41,mcm_stairs5!B$42,0)</f>
        <v>4276</v>
      </c>
      <c r="AH42">
        <f>VLOOKUP(T42,mcm_stairs5!$A$37:$M$41,mcm_stairs5!C$42,0)</f>
        <v>0</v>
      </c>
      <c r="AI42">
        <f>VLOOKUP(U42,mcm_stairs5!$A$37:$M$41,mcm_stairs5!D$42,0)</f>
        <v>0</v>
      </c>
      <c r="AJ42">
        <f>VLOOKUP(V42,mcm_stairs5!$A$37:$M$41,mcm_stairs5!E$42,0)</f>
        <v>0</v>
      </c>
      <c r="AK42">
        <f>VLOOKUP(W42,mcm_stairs5!$A$37:$M$41,mcm_stairs5!F$42,0)</f>
        <v>1630</v>
      </c>
      <c r="AL42">
        <f>VLOOKUP(X42,mcm_stairs5!$A$37:$M$41,mcm_stairs5!G$42,0)</f>
        <v>0</v>
      </c>
      <c r="AM42">
        <f>VLOOKUP(Y42,mcm_stairs5!$A$37:$M$41,mcm_stairs5!H$42,0)</f>
        <v>0</v>
      </c>
      <c r="AN42">
        <f>VLOOKUP(Z42,mcm_stairs5!$A$37:$M$41,mcm_stairs5!I$42,0)</f>
        <v>322</v>
      </c>
      <c r="AO42">
        <f>VLOOKUP(AA42,mcm_stairs5!$A$37:$M$41,mcm_stairs5!J$42,0)</f>
        <v>0</v>
      </c>
      <c r="AP42">
        <f>VLOOKUP(AB42,mcm_stairs5!$A$37:$M$41,mcm_stairs5!K$42,0)</f>
        <v>0</v>
      </c>
      <c r="AQ42">
        <f>VLOOKUP(AC42,mcm_stairs5!$A$37:$M$41,mcm_stairs5!L$42,0)</f>
        <v>0</v>
      </c>
      <c r="AR42">
        <f>VLOOKUP(AD42,mcm_stairs5!$A$37:$M$41,mcm_stairs5!M$42,0)</f>
        <v>0</v>
      </c>
    </row>
    <row r="44" spans="1:44" x14ac:dyDescent="0.25">
      <c r="AE44" t="s">
        <v>272</v>
      </c>
      <c r="AF44">
        <f>CORREL(AE46:AE65,AF46:AF65)</f>
        <v>0.99999999878240053</v>
      </c>
      <c r="AG44">
        <f>CORREL(AG66:AG85,AE66:AE85)</f>
        <v>0.49295027080196258</v>
      </c>
    </row>
    <row r="45" spans="1:44" x14ac:dyDescent="0.25">
      <c r="AE45" t="str">
        <f>AE2</f>
        <v>Y</v>
      </c>
      <c r="AF45" t="s">
        <v>62</v>
      </c>
      <c r="AG45" t="s">
        <v>83</v>
      </c>
    </row>
    <row r="46" spans="1:44" x14ac:dyDescent="0.25">
      <c r="AE46">
        <f t="shared" ref="AE46:AF61" si="32">AE3</f>
        <v>18648</v>
      </c>
      <c r="AF46">
        <f t="shared" si="32"/>
        <v>18648</v>
      </c>
    </row>
    <row r="47" spans="1:44" x14ac:dyDescent="0.25">
      <c r="AE47">
        <f t="shared" si="32"/>
        <v>11282</v>
      </c>
      <c r="AF47">
        <f t="shared" si="32"/>
        <v>11283</v>
      </c>
    </row>
    <row r="48" spans="1:44" x14ac:dyDescent="0.25">
      <c r="AE48">
        <f t="shared" si="32"/>
        <v>11137</v>
      </c>
      <c r="AF48">
        <f t="shared" si="32"/>
        <v>11137</v>
      </c>
    </row>
    <row r="49" spans="31:32" x14ac:dyDescent="0.25">
      <c r="AE49">
        <f t="shared" si="32"/>
        <v>12420</v>
      </c>
      <c r="AF49">
        <f t="shared" si="32"/>
        <v>12420</v>
      </c>
    </row>
    <row r="50" spans="31:32" x14ac:dyDescent="0.25">
      <c r="AE50">
        <f t="shared" si="32"/>
        <v>5687</v>
      </c>
      <c r="AF50">
        <f t="shared" si="32"/>
        <v>5687</v>
      </c>
    </row>
    <row r="51" spans="31:32" x14ac:dyDescent="0.25">
      <c r="AE51">
        <f t="shared" si="32"/>
        <v>13074</v>
      </c>
      <c r="AF51">
        <f t="shared" si="32"/>
        <v>13074</v>
      </c>
    </row>
    <row r="52" spans="31:32" x14ac:dyDescent="0.25">
      <c r="AE52">
        <f t="shared" si="32"/>
        <v>21735</v>
      </c>
      <c r="AF52">
        <f t="shared" si="32"/>
        <v>21735</v>
      </c>
    </row>
    <row r="53" spans="31:32" x14ac:dyDescent="0.25">
      <c r="AE53">
        <f t="shared" si="32"/>
        <v>6407</v>
      </c>
      <c r="AF53">
        <f t="shared" si="32"/>
        <v>6407</v>
      </c>
    </row>
    <row r="54" spans="31:32" x14ac:dyDescent="0.25">
      <c r="AE54">
        <f t="shared" si="32"/>
        <v>21451</v>
      </c>
      <c r="AF54">
        <f t="shared" si="32"/>
        <v>21451</v>
      </c>
    </row>
    <row r="55" spans="31:32" x14ac:dyDescent="0.25">
      <c r="AE55">
        <f t="shared" si="32"/>
        <v>25139</v>
      </c>
      <c r="AF55">
        <f t="shared" si="32"/>
        <v>25139</v>
      </c>
    </row>
    <row r="56" spans="31:32" x14ac:dyDescent="0.25">
      <c r="AE56">
        <f t="shared" si="32"/>
        <v>9764</v>
      </c>
      <c r="AF56">
        <f t="shared" si="32"/>
        <v>9764</v>
      </c>
    </row>
    <row r="57" spans="31:32" x14ac:dyDescent="0.25">
      <c r="AE57">
        <f t="shared" si="32"/>
        <v>17396</v>
      </c>
      <c r="AF57">
        <f t="shared" si="32"/>
        <v>17396</v>
      </c>
    </row>
    <row r="58" spans="31:32" x14ac:dyDescent="0.25">
      <c r="AE58">
        <f t="shared" si="32"/>
        <v>19840</v>
      </c>
      <c r="AF58">
        <f t="shared" si="32"/>
        <v>19840</v>
      </c>
    </row>
    <row r="59" spans="31:32" x14ac:dyDescent="0.25">
      <c r="AE59">
        <f t="shared" si="32"/>
        <v>6941</v>
      </c>
      <c r="AF59">
        <f t="shared" si="32"/>
        <v>6941</v>
      </c>
    </row>
    <row r="60" spans="31:32" x14ac:dyDescent="0.25">
      <c r="AE60">
        <f t="shared" si="32"/>
        <v>11709</v>
      </c>
      <c r="AF60">
        <f t="shared" si="32"/>
        <v>11709</v>
      </c>
    </row>
    <row r="61" spans="31:32" x14ac:dyDescent="0.25">
      <c r="AE61">
        <f t="shared" si="32"/>
        <v>14684</v>
      </c>
      <c r="AF61">
        <f t="shared" si="32"/>
        <v>14684</v>
      </c>
    </row>
    <row r="62" spans="31:32" x14ac:dyDescent="0.25">
      <c r="AE62">
        <f t="shared" ref="AE62:AF77" si="33">AE19</f>
        <v>8988</v>
      </c>
      <c r="AF62">
        <f t="shared" si="33"/>
        <v>8988</v>
      </c>
    </row>
    <row r="63" spans="31:32" x14ac:dyDescent="0.25">
      <c r="AE63">
        <f t="shared" si="33"/>
        <v>15413</v>
      </c>
      <c r="AF63">
        <f t="shared" si="33"/>
        <v>15413</v>
      </c>
    </row>
    <row r="64" spans="31:32" x14ac:dyDescent="0.25">
      <c r="AE64">
        <f t="shared" si="33"/>
        <v>24136</v>
      </c>
      <c r="AF64">
        <f t="shared" si="33"/>
        <v>24137</v>
      </c>
    </row>
    <row r="65" spans="1:33" x14ac:dyDescent="0.25">
      <c r="A65">
        <v>0</v>
      </c>
      <c r="AE65">
        <f t="shared" si="33"/>
        <v>6651</v>
      </c>
      <c r="AF65">
        <f t="shared" si="33"/>
        <v>6651</v>
      </c>
    </row>
    <row r="66" spans="1:33" x14ac:dyDescent="0.25">
      <c r="AE66">
        <f t="shared" si="33"/>
        <v>20093</v>
      </c>
      <c r="AG66">
        <f>AF23</f>
        <v>19183</v>
      </c>
    </row>
    <row r="67" spans="1:33" x14ac:dyDescent="0.25">
      <c r="AE67">
        <f t="shared" si="33"/>
        <v>18189</v>
      </c>
      <c r="AG67">
        <f t="shared" ref="AG67:AG85" si="34">AF24</f>
        <v>33233</v>
      </c>
    </row>
    <row r="68" spans="1:33" x14ac:dyDescent="0.25">
      <c r="AE68">
        <f t="shared" si="33"/>
        <v>13906</v>
      </c>
      <c r="AG68">
        <f t="shared" si="34"/>
        <v>6329</v>
      </c>
    </row>
    <row r="69" spans="1:33" x14ac:dyDescent="0.25">
      <c r="AE69">
        <f t="shared" si="33"/>
        <v>16449</v>
      </c>
      <c r="AG69">
        <f t="shared" si="34"/>
        <v>28279</v>
      </c>
    </row>
    <row r="70" spans="1:33" x14ac:dyDescent="0.25">
      <c r="AE70">
        <f t="shared" si="33"/>
        <v>18607</v>
      </c>
      <c r="AG70">
        <f t="shared" si="34"/>
        <v>24137</v>
      </c>
    </row>
    <row r="71" spans="1:33" x14ac:dyDescent="0.25">
      <c r="AE71">
        <f t="shared" si="33"/>
        <v>13247</v>
      </c>
      <c r="AG71">
        <f t="shared" si="34"/>
        <v>0</v>
      </c>
    </row>
    <row r="72" spans="1:33" x14ac:dyDescent="0.25">
      <c r="AE72">
        <f t="shared" si="33"/>
        <v>12200</v>
      </c>
      <c r="AG72">
        <f t="shared" si="34"/>
        <v>0</v>
      </c>
    </row>
    <row r="73" spans="1:33" x14ac:dyDescent="0.25">
      <c r="AE73">
        <f t="shared" si="33"/>
        <v>13633</v>
      </c>
      <c r="AG73">
        <f t="shared" si="34"/>
        <v>33233</v>
      </c>
    </row>
    <row r="74" spans="1:33" x14ac:dyDescent="0.25">
      <c r="AE74">
        <f t="shared" si="33"/>
        <v>10470</v>
      </c>
      <c r="AG74">
        <f t="shared" si="34"/>
        <v>9096</v>
      </c>
    </row>
    <row r="75" spans="1:33" x14ac:dyDescent="0.25">
      <c r="AE75">
        <f t="shared" si="33"/>
        <v>13268</v>
      </c>
      <c r="AG75">
        <f t="shared" si="34"/>
        <v>30320</v>
      </c>
    </row>
    <row r="76" spans="1:33" x14ac:dyDescent="0.25">
      <c r="AE76">
        <f t="shared" si="33"/>
        <v>22136</v>
      </c>
      <c r="AG76">
        <f t="shared" si="34"/>
        <v>31603</v>
      </c>
    </row>
    <row r="77" spans="1:33" x14ac:dyDescent="0.25">
      <c r="AE77">
        <f t="shared" si="33"/>
        <v>6612</v>
      </c>
      <c r="AG77">
        <f t="shared" si="34"/>
        <v>15747</v>
      </c>
    </row>
    <row r="78" spans="1:33" x14ac:dyDescent="0.25">
      <c r="AE78">
        <f t="shared" ref="AE78:AE85" si="35">AE35</f>
        <v>19117</v>
      </c>
      <c r="AG78">
        <f t="shared" si="34"/>
        <v>19183</v>
      </c>
    </row>
    <row r="79" spans="1:33" x14ac:dyDescent="0.25">
      <c r="AE79">
        <f t="shared" si="35"/>
        <v>22950</v>
      </c>
      <c r="AG79">
        <f t="shared" si="34"/>
        <v>28279</v>
      </c>
    </row>
    <row r="80" spans="1:33" x14ac:dyDescent="0.25">
      <c r="AE80">
        <f t="shared" si="35"/>
        <v>12149</v>
      </c>
      <c r="AG80">
        <f t="shared" si="34"/>
        <v>10605</v>
      </c>
    </row>
    <row r="81" spans="30:35" x14ac:dyDescent="0.25">
      <c r="AE81">
        <f t="shared" si="35"/>
        <v>14752</v>
      </c>
      <c r="AG81">
        <f t="shared" si="34"/>
        <v>28279</v>
      </c>
    </row>
    <row r="82" spans="30:35" x14ac:dyDescent="0.25">
      <c r="AE82">
        <f t="shared" si="35"/>
        <v>14912</v>
      </c>
      <c r="AG82">
        <f t="shared" si="34"/>
        <v>20813</v>
      </c>
    </row>
    <row r="83" spans="30:35" x14ac:dyDescent="0.25">
      <c r="AE83">
        <f t="shared" si="35"/>
        <v>14325</v>
      </c>
      <c r="AG83">
        <f t="shared" si="34"/>
        <v>6317</v>
      </c>
    </row>
    <row r="84" spans="30:35" x14ac:dyDescent="0.25">
      <c r="AE84">
        <f t="shared" si="35"/>
        <v>15512</v>
      </c>
      <c r="AG84">
        <f t="shared" si="34"/>
        <v>4276</v>
      </c>
    </row>
    <row r="85" spans="30:35" x14ac:dyDescent="0.25">
      <c r="AE85">
        <f t="shared" si="35"/>
        <v>12842</v>
      </c>
      <c r="AG85">
        <f t="shared" si="34"/>
        <v>6228</v>
      </c>
    </row>
    <row r="87" spans="30:35" x14ac:dyDescent="0.25">
      <c r="AD87" t="s">
        <v>295</v>
      </c>
      <c r="AE87">
        <f>SUM(AE46:AE85)</f>
        <v>587871</v>
      </c>
      <c r="AH87">
        <f>SUM(AF46:AG85)</f>
        <v>637644</v>
      </c>
      <c r="AI87" s="20">
        <f>AH87/AE87</f>
        <v>1.0846665339844965</v>
      </c>
    </row>
    <row r="88" spans="30:35" x14ac:dyDescent="0.25">
      <c r="AD88" t="s">
        <v>62</v>
      </c>
      <c r="AE88">
        <f>SUM(AE46:AE65)</f>
        <v>282502</v>
      </c>
      <c r="AF88">
        <f>SUM(AF46:AF65)</f>
        <v>282504</v>
      </c>
      <c r="AI88" s="20">
        <f>AF88/AE88</f>
        <v>1.0000070795958966</v>
      </c>
    </row>
    <row r="89" spans="30:35" x14ac:dyDescent="0.25">
      <c r="AD89" t="s">
        <v>83</v>
      </c>
      <c r="AE89">
        <f>SUM(AE66:AE85)</f>
        <v>305369</v>
      </c>
      <c r="AG89">
        <f>SUM(AG66:AG85)</f>
        <v>355140</v>
      </c>
      <c r="AI89" s="20">
        <f>AG89/AE89</f>
        <v>1.1629864197086148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"/>
  <sheetViews>
    <sheetView workbookViewId="0"/>
  </sheetViews>
  <sheetFormatPr defaultRowHeight="15" x14ac:dyDescent="0.25"/>
  <cols>
    <col min="15" max="15" width="11.5703125" bestFit="1" customWidth="1"/>
  </cols>
  <sheetData>
    <row r="1" spans="1:14" ht="18.75" x14ac:dyDescent="0.25">
      <c r="A1" s="8"/>
    </row>
    <row r="2" spans="1:14" x14ac:dyDescent="0.25">
      <c r="A2" s="9"/>
    </row>
    <row r="5" spans="1:14" ht="31.5" x14ac:dyDescent="0.25">
      <c r="A5" s="10" t="s">
        <v>162</v>
      </c>
      <c r="B5" s="11" t="s">
        <v>163</v>
      </c>
      <c r="C5" s="10" t="s">
        <v>164</v>
      </c>
      <c r="D5" s="11">
        <v>20</v>
      </c>
      <c r="E5" s="10" t="s">
        <v>165</v>
      </c>
      <c r="F5" s="11">
        <v>12</v>
      </c>
      <c r="G5" s="10" t="s">
        <v>166</v>
      </c>
      <c r="H5" s="11">
        <v>5</v>
      </c>
      <c r="I5" s="10" t="s">
        <v>167</v>
      </c>
      <c r="J5" s="11">
        <v>0</v>
      </c>
      <c r="K5" s="10" t="s">
        <v>168</v>
      </c>
      <c r="L5" s="11" t="s">
        <v>169</v>
      </c>
    </row>
    <row r="6" spans="1:14" ht="19.5" thickBot="1" x14ac:dyDescent="0.3">
      <c r="A6" s="8"/>
    </row>
    <row r="7" spans="1:14" ht="15.75" thickBot="1" x14ac:dyDescent="0.3">
      <c r="A7" s="12" t="s">
        <v>170</v>
      </c>
      <c r="B7" s="12" t="s">
        <v>171</v>
      </c>
      <c r="C7" s="12" t="s">
        <v>172</v>
      </c>
      <c r="D7" s="12" t="s">
        <v>173</v>
      </c>
      <c r="E7" s="12" t="s">
        <v>174</v>
      </c>
      <c r="F7" s="12" t="s">
        <v>175</v>
      </c>
      <c r="G7" s="12" t="s">
        <v>176</v>
      </c>
      <c r="H7" s="12" t="s">
        <v>177</v>
      </c>
      <c r="I7" s="12" t="s">
        <v>178</v>
      </c>
      <c r="J7" s="12" t="s">
        <v>179</v>
      </c>
      <c r="K7" s="12" t="s">
        <v>180</v>
      </c>
      <c r="L7" s="12" t="s">
        <v>181</v>
      </c>
      <c r="M7" s="12" t="s">
        <v>182</v>
      </c>
      <c r="N7" s="12" t="s">
        <v>183</v>
      </c>
    </row>
    <row r="8" spans="1:14" ht="15.75" thickBot="1" x14ac:dyDescent="0.3">
      <c r="A8" s="12" t="s">
        <v>184</v>
      </c>
      <c r="B8" s="13">
        <v>2</v>
      </c>
      <c r="C8" s="13">
        <v>4</v>
      </c>
      <c r="D8" s="13">
        <v>4</v>
      </c>
      <c r="E8" s="13">
        <v>4</v>
      </c>
      <c r="F8" s="13">
        <v>4</v>
      </c>
      <c r="G8" s="13">
        <v>4</v>
      </c>
      <c r="H8" s="13">
        <v>2</v>
      </c>
      <c r="I8" s="13">
        <v>3</v>
      </c>
      <c r="J8" s="13">
        <v>2</v>
      </c>
      <c r="K8" s="13">
        <v>2</v>
      </c>
      <c r="L8" s="13">
        <v>4</v>
      </c>
      <c r="M8" s="13">
        <v>3</v>
      </c>
      <c r="N8" s="13">
        <v>18648</v>
      </c>
    </row>
    <row r="9" spans="1:14" ht="15.75" thickBot="1" x14ac:dyDescent="0.3">
      <c r="A9" s="12" t="s">
        <v>185</v>
      </c>
      <c r="B9" s="13">
        <v>4</v>
      </c>
      <c r="C9" s="13">
        <v>4</v>
      </c>
      <c r="D9" s="13">
        <v>4</v>
      </c>
      <c r="E9" s="13">
        <v>4</v>
      </c>
      <c r="F9" s="13">
        <v>4</v>
      </c>
      <c r="G9" s="13">
        <v>2</v>
      </c>
      <c r="H9" s="13">
        <v>3</v>
      </c>
      <c r="I9" s="13">
        <v>2</v>
      </c>
      <c r="J9" s="13">
        <v>2</v>
      </c>
      <c r="K9" s="13">
        <v>4</v>
      </c>
      <c r="L9" s="13">
        <v>3</v>
      </c>
      <c r="M9" s="13">
        <v>2</v>
      </c>
      <c r="N9" s="13">
        <v>11282</v>
      </c>
    </row>
    <row r="10" spans="1:14" ht="15.75" thickBot="1" x14ac:dyDescent="0.3">
      <c r="A10" s="12" t="s">
        <v>186</v>
      </c>
      <c r="B10" s="13">
        <v>4</v>
      </c>
      <c r="C10" s="13">
        <v>3</v>
      </c>
      <c r="D10" s="13">
        <v>4</v>
      </c>
      <c r="E10" s="13">
        <v>4</v>
      </c>
      <c r="F10" s="13">
        <v>2</v>
      </c>
      <c r="G10" s="13">
        <v>3</v>
      </c>
      <c r="H10" s="13">
        <v>2</v>
      </c>
      <c r="I10" s="13">
        <v>2</v>
      </c>
      <c r="J10" s="13">
        <v>4</v>
      </c>
      <c r="K10" s="13">
        <v>3</v>
      </c>
      <c r="L10" s="13">
        <v>2</v>
      </c>
      <c r="M10" s="13">
        <v>3</v>
      </c>
      <c r="N10" s="13">
        <v>11137</v>
      </c>
    </row>
    <row r="11" spans="1:14" ht="15.75" thickBot="1" x14ac:dyDescent="0.3">
      <c r="A11" s="12" t="s">
        <v>187</v>
      </c>
      <c r="B11" s="13">
        <v>3</v>
      </c>
      <c r="C11" s="13">
        <v>4</v>
      </c>
      <c r="D11" s="13">
        <v>4</v>
      </c>
      <c r="E11" s="13">
        <v>2</v>
      </c>
      <c r="F11" s="13">
        <v>3</v>
      </c>
      <c r="G11" s="13">
        <v>2</v>
      </c>
      <c r="H11" s="13">
        <v>2</v>
      </c>
      <c r="I11" s="13">
        <v>4</v>
      </c>
      <c r="J11" s="13">
        <v>3</v>
      </c>
      <c r="K11" s="13">
        <v>2</v>
      </c>
      <c r="L11" s="13">
        <v>3</v>
      </c>
      <c r="M11" s="13">
        <v>4</v>
      </c>
      <c r="N11" s="13">
        <v>12420</v>
      </c>
    </row>
    <row r="12" spans="1:14" ht="15.75" thickBot="1" x14ac:dyDescent="0.3">
      <c r="A12" s="12" t="s">
        <v>188</v>
      </c>
      <c r="B12" s="13">
        <v>4</v>
      </c>
      <c r="C12" s="13">
        <v>4</v>
      </c>
      <c r="D12" s="13">
        <v>2</v>
      </c>
      <c r="E12" s="13">
        <v>3</v>
      </c>
      <c r="F12" s="13">
        <v>2</v>
      </c>
      <c r="G12" s="13">
        <v>2</v>
      </c>
      <c r="H12" s="13">
        <v>4</v>
      </c>
      <c r="I12" s="13">
        <v>3</v>
      </c>
      <c r="J12" s="13">
        <v>2</v>
      </c>
      <c r="K12" s="13">
        <v>3</v>
      </c>
      <c r="L12" s="13">
        <v>3</v>
      </c>
      <c r="M12" s="13">
        <v>3</v>
      </c>
      <c r="N12" s="13">
        <v>5687</v>
      </c>
    </row>
    <row r="13" spans="1:14" ht="15.75" thickBot="1" x14ac:dyDescent="0.3">
      <c r="A13" s="12" t="s">
        <v>189</v>
      </c>
      <c r="B13" s="13">
        <v>4</v>
      </c>
      <c r="C13" s="13">
        <v>2</v>
      </c>
      <c r="D13" s="13">
        <v>3</v>
      </c>
      <c r="E13" s="13">
        <v>2</v>
      </c>
      <c r="F13" s="13">
        <v>2</v>
      </c>
      <c r="G13" s="13">
        <v>4</v>
      </c>
      <c r="H13" s="13">
        <v>3</v>
      </c>
      <c r="I13" s="13">
        <v>2</v>
      </c>
      <c r="J13" s="13">
        <v>3</v>
      </c>
      <c r="K13" s="13">
        <v>3</v>
      </c>
      <c r="L13" s="13">
        <v>3</v>
      </c>
      <c r="M13" s="13">
        <v>5</v>
      </c>
      <c r="N13" s="13">
        <v>13074</v>
      </c>
    </row>
    <row r="14" spans="1:14" ht="15.75" thickBot="1" x14ac:dyDescent="0.3">
      <c r="A14" s="12" t="s">
        <v>190</v>
      </c>
      <c r="B14" s="13">
        <v>2</v>
      </c>
      <c r="C14" s="13">
        <v>3</v>
      </c>
      <c r="D14" s="13">
        <v>2</v>
      </c>
      <c r="E14" s="13">
        <v>2</v>
      </c>
      <c r="F14" s="13">
        <v>4</v>
      </c>
      <c r="G14" s="13">
        <v>3</v>
      </c>
      <c r="H14" s="13">
        <v>2</v>
      </c>
      <c r="I14" s="13">
        <v>3</v>
      </c>
      <c r="J14" s="13">
        <v>4</v>
      </c>
      <c r="K14" s="13">
        <v>3</v>
      </c>
      <c r="L14" s="13">
        <v>5</v>
      </c>
      <c r="M14" s="13">
        <v>3</v>
      </c>
      <c r="N14" s="13">
        <v>21735</v>
      </c>
    </row>
    <row r="15" spans="1:14" ht="15.75" thickBot="1" x14ac:dyDescent="0.3">
      <c r="A15" s="12" t="s">
        <v>191</v>
      </c>
      <c r="B15" s="13">
        <v>3</v>
      </c>
      <c r="C15" s="13">
        <v>1</v>
      </c>
      <c r="D15" s="13">
        <v>2</v>
      </c>
      <c r="E15" s="13">
        <v>3</v>
      </c>
      <c r="F15" s="13">
        <v>3</v>
      </c>
      <c r="G15" s="13">
        <v>2</v>
      </c>
      <c r="H15" s="13">
        <v>3</v>
      </c>
      <c r="I15" s="13">
        <v>4</v>
      </c>
      <c r="J15" s="13">
        <v>3</v>
      </c>
      <c r="K15" s="13">
        <v>5</v>
      </c>
      <c r="L15" s="13">
        <v>2</v>
      </c>
      <c r="M15" s="13">
        <v>1</v>
      </c>
      <c r="N15" s="13">
        <v>6407</v>
      </c>
    </row>
    <row r="16" spans="1:14" ht="15.75" thickBot="1" x14ac:dyDescent="0.3">
      <c r="A16" s="12" t="s">
        <v>192</v>
      </c>
      <c r="B16" s="13">
        <v>1</v>
      </c>
      <c r="C16" s="13">
        <v>2</v>
      </c>
      <c r="D16" s="13">
        <v>3</v>
      </c>
      <c r="E16" s="13">
        <v>2</v>
      </c>
      <c r="F16" s="13">
        <v>1</v>
      </c>
      <c r="G16" s="13">
        <v>3</v>
      </c>
      <c r="H16" s="13">
        <v>4</v>
      </c>
      <c r="I16" s="13">
        <v>3</v>
      </c>
      <c r="J16" s="13">
        <v>5</v>
      </c>
      <c r="K16" s="13">
        <v>2</v>
      </c>
      <c r="L16" s="13">
        <v>1</v>
      </c>
      <c r="M16" s="13">
        <v>4</v>
      </c>
      <c r="N16" s="13">
        <v>21451</v>
      </c>
    </row>
    <row r="17" spans="1:14" ht="15.75" thickBot="1" x14ac:dyDescent="0.3">
      <c r="A17" s="12" t="s">
        <v>193</v>
      </c>
      <c r="B17" s="13">
        <v>1</v>
      </c>
      <c r="C17" s="13">
        <v>3</v>
      </c>
      <c r="D17" s="13">
        <v>2</v>
      </c>
      <c r="E17" s="13">
        <v>1</v>
      </c>
      <c r="F17" s="13">
        <v>3</v>
      </c>
      <c r="G17" s="13">
        <v>4</v>
      </c>
      <c r="H17" s="13">
        <v>3</v>
      </c>
      <c r="I17" s="13">
        <v>5</v>
      </c>
      <c r="J17" s="13">
        <v>3</v>
      </c>
      <c r="K17" s="13">
        <v>1</v>
      </c>
      <c r="L17" s="13">
        <v>4</v>
      </c>
      <c r="M17" s="13">
        <v>1</v>
      </c>
      <c r="N17" s="13">
        <v>25139</v>
      </c>
    </row>
    <row r="18" spans="1:14" ht="15.75" thickBot="1" x14ac:dyDescent="0.3">
      <c r="A18" s="12" t="s">
        <v>194</v>
      </c>
      <c r="B18" s="13">
        <v>3</v>
      </c>
      <c r="C18" s="13">
        <v>2</v>
      </c>
      <c r="D18" s="13">
        <v>1</v>
      </c>
      <c r="E18" s="13">
        <v>3</v>
      </c>
      <c r="F18" s="13">
        <v>3</v>
      </c>
      <c r="G18" s="13">
        <v>3</v>
      </c>
      <c r="H18" s="13">
        <v>5</v>
      </c>
      <c r="I18" s="13">
        <v>2</v>
      </c>
      <c r="J18" s="13">
        <v>1</v>
      </c>
      <c r="K18" s="13">
        <v>4</v>
      </c>
      <c r="L18" s="13">
        <v>1</v>
      </c>
      <c r="M18" s="13">
        <v>1</v>
      </c>
      <c r="N18" s="13">
        <v>9764</v>
      </c>
    </row>
    <row r="19" spans="1:14" ht="15.75" thickBot="1" x14ac:dyDescent="0.3">
      <c r="A19" s="12" t="s">
        <v>195</v>
      </c>
      <c r="B19" s="13">
        <v>2</v>
      </c>
      <c r="C19" s="13">
        <v>1</v>
      </c>
      <c r="D19" s="13">
        <v>3</v>
      </c>
      <c r="E19" s="13">
        <v>3</v>
      </c>
      <c r="F19" s="13">
        <v>3</v>
      </c>
      <c r="G19" s="13">
        <v>5</v>
      </c>
      <c r="H19" s="13">
        <v>3</v>
      </c>
      <c r="I19" s="13">
        <v>1</v>
      </c>
      <c r="J19" s="13">
        <v>4</v>
      </c>
      <c r="K19" s="13">
        <v>1</v>
      </c>
      <c r="L19" s="13">
        <v>1</v>
      </c>
      <c r="M19" s="13">
        <v>4</v>
      </c>
      <c r="N19" s="13">
        <v>17396</v>
      </c>
    </row>
    <row r="20" spans="1:14" ht="15.75" thickBot="1" x14ac:dyDescent="0.3">
      <c r="A20" s="12" t="s">
        <v>196</v>
      </c>
      <c r="B20" s="13">
        <v>1</v>
      </c>
      <c r="C20" s="13">
        <v>3</v>
      </c>
      <c r="D20" s="13">
        <v>3</v>
      </c>
      <c r="E20" s="13">
        <v>3</v>
      </c>
      <c r="F20" s="13">
        <v>5</v>
      </c>
      <c r="G20" s="13">
        <v>3</v>
      </c>
      <c r="H20" s="13">
        <v>1</v>
      </c>
      <c r="I20" s="13">
        <v>4</v>
      </c>
      <c r="J20" s="13">
        <v>1</v>
      </c>
      <c r="K20" s="13">
        <v>1</v>
      </c>
      <c r="L20" s="13">
        <v>4</v>
      </c>
      <c r="M20" s="13">
        <v>2</v>
      </c>
      <c r="N20" s="13">
        <v>19840</v>
      </c>
    </row>
    <row r="21" spans="1:14" ht="15.75" thickBot="1" x14ac:dyDescent="0.3">
      <c r="A21" s="12" t="s">
        <v>197</v>
      </c>
      <c r="B21" s="13">
        <v>3</v>
      </c>
      <c r="C21" s="13">
        <v>3</v>
      </c>
      <c r="D21" s="13">
        <v>3</v>
      </c>
      <c r="E21" s="13">
        <v>5</v>
      </c>
      <c r="F21" s="13">
        <v>2</v>
      </c>
      <c r="G21" s="13">
        <v>1</v>
      </c>
      <c r="H21" s="13">
        <v>4</v>
      </c>
      <c r="I21" s="13">
        <v>1</v>
      </c>
      <c r="J21" s="13">
        <v>1</v>
      </c>
      <c r="K21" s="13">
        <v>4</v>
      </c>
      <c r="L21" s="13">
        <v>2</v>
      </c>
      <c r="M21" s="13">
        <v>2</v>
      </c>
      <c r="N21" s="13">
        <v>6941</v>
      </c>
    </row>
    <row r="22" spans="1:14" ht="15.75" thickBot="1" x14ac:dyDescent="0.3">
      <c r="A22" s="12" t="s">
        <v>198</v>
      </c>
      <c r="B22" s="13">
        <v>3</v>
      </c>
      <c r="C22" s="13">
        <v>2</v>
      </c>
      <c r="D22" s="13">
        <v>5</v>
      </c>
      <c r="E22" s="13">
        <v>2</v>
      </c>
      <c r="F22" s="13">
        <v>1</v>
      </c>
      <c r="G22" s="13">
        <v>4</v>
      </c>
      <c r="H22" s="13">
        <v>1</v>
      </c>
      <c r="I22" s="13">
        <v>1</v>
      </c>
      <c r="J22" s="13">
        <v>4</v>
      </c>
      <c r="K22" s="13">
        <v>2</v>
      </c>
      <c r="L22" s="13">
        <v>1</v>
      </c>
      <c r="M22" s="13">
        <v>4</v>
      </c>
      <c r="N22" s="13">
        <v>11709</v>
      </c>
    </row>
    <row r="23" spans="1:14" ht="15.75" thickBot="1" x14ac:dyDescent="0.3">
      <c r="A23" s="12" t="s">
        <v>199</v>
      </c>
      <c r="B23" s="13">
        <v>2</v>
      </c>
      <c r="C23" s="13">
        <v>5</v>
      </c>
      <c r="D23" s="13">
        <v>2</v>
      </c>
      <c r="E23" s="13">
        <v>1</v>
      </c>
      <c r="F23" s="13">
        <v>4</v>
      </c>
      <c r="G23" s="13">
        <v>1</v>
      </c>
      <c r="H23" s="13">
        <v>1</v>
      </c>
      <c r="I23" s="13">
        <v>4</v>
      </c>
      <c r="J23" s="13">
        <v>2</v>
      </c>
      <c r="K23" s="13">
        <v>1</v>
      </c>
      <c r="L23" s="13">
        <v>4</v>
      </c>
      <c r="M23" s="13">
        <v>3</v>
      </c>
      <c r="N23" s="13">
        <v>14684</v>
      </c>
    </row>
    <row r="24" spans="1:14" ht="15.75" thickBot="1" x14ac:dyDescent="0.3">
      <c r="A24" s="12" t="s">
        <v>200</v>
      </c>
      <c r="B24" s="13">
        <v>5</v>
      </c>
      <c r="C24" s="13">
        <v>2</v>
      </c>
      <c r="D24" s="13">
        <v>1</v>
      </c>
      <c r="E24" s="13">
        <v>4</v>
      </c>
      <c r="F24" s="13">
        <v>1</v>
      </c>
      <c r="G24" s="13">
        <v>1</v>
      </c>
      <c r="H24" s="13">
        <v>4</v>
      </c>
      <c r="I24" s="13">
        <v>2</v>
      </c>
      <c r="J24" s="13">
        <v>1</v>
      </c>
      <c r="K24" s="13">
        <v>4</v>
      </c>
      <c r="L24" s="13">
        <v>3</v>
      </c>
      <c r="M24" s="13">
        <v>2</v>
      </c>
      <c r="N24" s="13">
        <v>8988</v>
      </c>
    </row>
    <row r="25" spans="1:14" ht="15.75" thickBot="1" x14ac:dyDescent="0.3">
      <c r="A25" s="12" t="s">
        <v>201</v>
      </c>
      <c r="B25" s="13">
        <v>2</v>
      </c>
      <c r="C25" s="13">
        <v>1</v>
      </c>
      <c r="D25" s="13">
        <v>4</v>
      </c>
      <c r="E25" s="13">
        <v>1</v>
      </c>
      <c r="F25" s="13">
        <v>1</v>
      </c>
      <c r="G25" s="13">
        <v>4</v>
      </c>
      <c r="H25" s="13">
        <v>2</v>
      </c>
      <c r="I25" s="13">
        <v>1</v>
      </c>
      <c r="J25" s="13">
        <v>4</v>
      </c>
      <c r="K25" s="13">
        <v>3</v>
      </c>
      <c r="L25" s="13">
        <v>2</v>
      </c>
      <c r="M25" s="13">
        <v>4</v>
      </c>
      <c r="N25" s="13">
        <v>15413</v>
      </c>
    </row>
    <row r="26" spans="1:14" ht="15.75" thickBot="1" x14ac:dyDescent="0.3">
      <c r="A26" s="12" t="s">
        <v>202</v>
      </c>
      <c r="B26" s="13">
        <v>1</v>
      </c>
      <c r="C26" s="13">
        <v>4</v>
      </c>
      <c r="D26" s="13">
        <v>1</v>
      </c>
      <c r="E26" s="13">
        <v>1</v>
      </c>
      <c r="F26" s="13">
        <v>4</v>
      </c>
      <c r="G26" s="13">
        <v>2</v>
      </c>
      <c r="H26" s="13">
        <v>1</v>
      </c>
      <c r="I26" s="13">
        <v>4</v>
      </c>
      <c r="J26" s="13">
        <v>3</v>
      </c>
      <c r="K26" s="13">
        <v>2</v>
      </c>
      <c r="L26" s="13">
        <v>4</v>
      </c>
      <c r="M26" s="13">
        <v>2</v>
      </c>
      <c r="N26" s="13">
        <v>24136</v>
      </c>
    </row>
    <row r="27" spans="1:14" ht="15.75" thickBot="1" x14ac:dyDescent="0.3">
      <c r="A27" s="12" t="s">
        <v>203</v>
      </c>
      <c r="B27" s="13">
        <v>4</v>
      </c>
      <c r="C27" s="13">
        <v>1</v>
      </c>
      <c r="D27" s="13">
        <v>1</v>
      </c>
      <c r="E27" s="13">
        <v>4</v>
      </c>
      <c r="F27" s="13">
        <v>2</v>
      </c>
      <c r="G27" s="13">
        <v>1</v>
      </c>
      <c r="H27" s="13">
        <v>4</v>
      </c>
      <c r="I27" s="13">
        <v>3</v>
      </c>
      <c r="J27" s="13">
        <v>2</v>
      </c>
      <c r="K27" s="13">
        <v>4</v>
      </c>
      <c r="L27" s="13">
        <v>2</v>
      </c>
      <c r="M27" s="13">
        <v>1</v>
      </c>
      <c r="N27" s="13">
        <v>6651</v>
      </c>
    </row>
    <row r="28" spans="1:14" ht="19.5" thickBot="1" x14ac:dyDescent="0.3">
      <c r="A28" s="8"/>
    </row>
    <row r="29" spans="1:14" ht="15.75" thickBot="1" x14ac:dyDescent="0.3">
      <c r="A29" s="12" t="s">
        <v>204</v>
      </c>
      <c r="B29" s="12" t="s">
        <v>171</v>
      </c>
      <c r="C29" s="12" t="s">
        <v>172</v>
      </c>
      <c r="D29" s="12" t="s">
        <v>173</v>
      </c>
      <c r="E29" s="12" t="s">
        <v>174</v>
      </c>
      <c r="F29" s="12" t="s">
        <v>175</v>
      </c>
      <c r="G29" s="12" t="s">
        <v>176</v>
      </c>
      <c r="H29" s="12" t="s">
        <v>177</v>
      </c>
      <c r="I29" s="12" t="s">
        <v>178</v>
      </c>
      <c r="J29" s="12" t="s">
        <v>179</v>
      </c>
      <c r="K29" s="12" t="s">
        <v>180</v>
      </c>
      <c r="L29" s="12" t="s">
        <v>181</v>
      </c>
      <c r="M29" s="12" t="s">
        <v>182</v>
      </c>
    </row>
    <row r="30" spans="1:14" ht="32.25" thickBot="1" x14ac:dyDescent="0.3">
      <c r="A30" s="12" t="s">
        <v>205</v>
      </c>
      <c r="B30" s="13" t="s">
        <v>206</v>
      </c>
      <c r="C30" s="13" t="s">
        <v>207</v>
      </c>
      <c r="D30" s="13" t="s">
        <v>207</v>
      </c>
      <c r="E30" s="13" t="s">
        <v>207</v>
      </c>
      <c r="F30" s="13" t="s">
        <v>207</v>
      </c>
      <c r="G30" s="13" t="s">
        <v>207</v>
      </c>
      <c r="H30" s="13" t="s">
        <v>207</v>
      </c>
      <c r="I30" s="13" t="s">
        <v>207</v>
      </c>
      <c r="J30" s="13" t="s">
        <v>207</v>
      </c>
      <c r="K30" s="13" t="s">
        <v>207</v>
      </c>
      <c r="L30" s="13" t="s">
        <v>207</v>
      </c>
      <c r="M30" s="13" t="s">
        <v>207</v>
      </c>
    </row>
    <row r="31" spans="1:14" ht="21.75" thickBot="1" x14ac:dyDescent="0.3">
      <c r="A31" s="12" t="s">
        <v>208</v>
      </c>
      <c r="B31" s="13" t="s">
        <v>209</v>
      </c>
      <c r="C31" s="13" t="s">
        <v>207</v>
      </c>
      <c r="D31" s="13" t="s">
        <v>207</v>
      </c>
      <c r="E31" s="13" t="s">
        <v>207</v>
      </c>
      <c r="F31" s="13" t="s">
        <v>207</v>
      </c>
      <c r="G31" s="13" t="s">
        <v>207</v>
      </c>
      <c r="H31" s="13" t="s">
        <v>210</v>
      </c>
      <c r="I31" s="13" t="s">
        <v>207</v>
      </c>
      <c r="J31" s="13" t="s">
        <v>207</v>
      </c>
      <c r="K31" s="13" t="s">
        <v>207</v>
      </c>
      <c r="L31" s="13" t="s">
        <v>207</v>
      </c>
      <c r="M31" s="13" t="s">
        <v>207</v>
      </c>
    </row>
    <row r="32" spans="1:14" ht="21.75" thickBot="1" x14ac:dyDescent="0.3">
      <c r="A32" s="12" t="s">
        <v>211</v>
      </c>
      <c r="B32" s="13" t="s">
        <v>207</v>
      </c>
      <c r="C32" s="13" t="s">
        <v>207</v>
      </c>
      <c r="D32" s="13" t="s">
        <v>207</v>
      </c>
      <c r="E32" s="13" t="s">
        <v>207</v>
      </c>
      <c r="F32" s="13" t="s">
        <v>207</v>
      </c>
      <c r="G32" s="13" t="s">
        <v>207</v>
      </c>
      <c r="H32" s="13" t="s">
        <v>207</v>
      </c>
      <c r="I32" s="13" t="s">
        <v>212</v>
      </c>
      <c r="J32" s="13" t="s">
        <v>207</v>
      </c>
      <c r="K32" s="13" t="s">
        <v>213</v>
      </c>
      <c r="L32" s="13" t="s">
        <v>207</v>
      </c>
      <c r="M32" s="13" t="s">
        <v>207</v>
      </c>
    </row>
    <row r="33" spans="1:17" ht="21.75" thickBot="1" x14ac:dyDescent="0.3">
      <c r="A33" s="12" t="s">
        <v>214</v>
      </c>
      <c r="B33" s="13" t="s">
        <v>207</v>
      </c>
      <c r="C33" s="13" t="s">
        <v>215</v>
      </c>
      <c r="D33" s="13" t="s">
        <v>207</v>
      </c>
      <c r="E33" s="13" t="s">
        <v>207</v>
      </c>
      <c r="F33" s="13" t="s">
        <v>216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217</v>
      </c>
      <c r="L33" s="13" t="s">
        <v>207</v>
      </c>
      <c r="M33" s="13" t="s">
        <v>207</v>
      </c>
    </row>
    <row r="34" spans="1:17" ht="32.25" thickBot="1" x14ac:dyDescent="0.3">
      <c r="A34" s="12" t="s">
        <v>218</v>
      </c>
      <c r="B34" s="13" t="s">
        <v>219</v>
      </c>
      <c r="C34" s="13" t="s">
        <v>220</v>
      </c>
      <c r="D34" s="13" t="s">
        <v>221</v>
      </c>
      <c r="E34" s="13" t="s">
        <v>222</v>
      </c>
      <c r="F34" s="13" t="s">
        <v>223</v>
      </c>
      <c r="G34" s="13" t="s">
        <v>224</v>
      </c>
      <c r="H34" s="13" t="s">
        <v>225</v>
      </c>
      <c r="I34" s="13" t="s">
        <v>226</v>
      </c>
      <c r="J34" s="13" t="s">
        <v>227</v>
      </c>
      <c r="K34" s="13" t="s">
        <v>228</v>
      </c>
      <c r="L34" s="13" t="s">
        <v>229</v>
      </c>
      <c r="M34" s="13" t="s">
        <v>230</v>
      </c>
    </row>
    <row r="35" spans="1:17" ht="19.5" thickBot="1" x14ac:dyDescent="0.3">
      <c r="A35" s="8"/>
    </row>
    <row r="36" spans="1:17" ht="15.75" thickBot="1" x14ac:dyDescent="0.3">
      <c r="A36" s="12" t="s">
        <v>231</v>
      </c>
      <c r="B36" s="12" t="s">
        <v>171</v>
      </c>
      <c r="C36" s="12" t="s">
        <v>172</v>
      </c>
      <c r="D36" s="12" t="s">
        <v>173</v>
      </c>
      <c r="E36" s="12" t="s">
        <v>174</v>
      </c>
      <c r="F36" s="12" t="s">
        <v>175</v>
      </c>
      <c r="G36" s="12" t="s">
        <v>176</v>
      </c>
      <c r="H36" s="12" t="s">
        <v>177</v>
      </c>
      <c r="I36" s="12" t="s">
        <v>178</v>
      </c>
      <c r="J36" s="12" t="s">
        <v>179</v>
      </c>
      <c r="K36" s="12" t="s">
        <v>180</v>
      </c>
      <c r="L36" s="12" t="s">
        <v>181</v>
      </c>
      <c r="M36" s="12" t="s">
        <v>182</v>
      </c>
    </row>
    <row r="37" spans="1:17" ht="15.75" thickBot="1" x14ac:dyDescent="0.3">
      <c r="A37" s="12">
        <v>1</v>
      </c>
      <c r="B37" s="13">
        <v>19183</v>
      </c>
      <c r="C37" s="13">
        <v>0</v>
      </c>
      <c r="D37" s="1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7" ht="15.75" thickBot="1" x14ac:dyDescent="0.3">
      <c r="A38" s="12">
        <v>2</v>
      </c>
      <c r="B38" s="13">
        <v>4276</v>
      </c>
      <c r="C38" s="13">
        <v>0</v>
      </c>
      <c r="D38" s="13">
        <v>0</v>
      </c>
      <c r="E38" s="13">
        <v>0</v>
      </c>
      <c r="F38" s="13">
        <v>0</v>
      </c>
      <c r="G38" s="13">
        <v>0</v>
      </c>
      <c r="H38" s="13">
        <v>9096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</row>
    <row r="39" spans="1:17" ht="15.75" thickBot="1" x14ac:dyDescent="0.3">
      <c r="A39" s="12">
        <v>3</v>
      </c>
      <c r="B39" s="13">
        <v>0</v>
      </c>
      <c r="C39" s="13">
        <v>0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322</v>
      </c>
      <c r="J39" s="13">
        <v>0</v>
      </c>
      <c r="K39" s="13">
        <v>2041</v>
      </c>
      <c r="L39" s="13">
        <v>0</v>
      </c>
      <c r="M39" s="13">
        <v>0</v>
      </c>
    </row>
    <row r="40" spans="1:17" ht="15.75" thickBot="1" x14ac:dyDescent="0.3">
      <c r="A40" s="12">
        <v>4</v>
      </c>
      <c r="B40" s="13">
        <v>0</v>
      </c>
      <c r="C40" s="13">
        <v>3324</v>
      </c>
      <c r="D40" s="13">
        <v>0</v>
      </c>
      <c r="E40" s="13">
        <v>0</v>
      </c>
      <c r="F40" s="13">
        <v>1630</v>
      </c>
      <c r="G40" s="13">
        <v>0</v>
      </c>
      <c r="H40" s="13">
        <v>0</v>
      </c>
      <c r="I40" s="13">
        <v>0</v>
      </c>
      <c r="J40" s="13">
        <v>0</v>
      </c>
      <c r="K40" s="13">
        <v>6329</v>
      </c>
      <c r="L40" s="13">
        <v>0</v>
      </c>
      <c r="M40" s="13">
        <v>0</v>
      </c>
    </row>
    <row r="41" spans="1:17" ht="15.75" thickBot="1" x14ac:dyDescent="0.3">
      <c r="A41" s="12">
        <v>5</v>
      </c>
      <c r="B41" s="13">
        <v>2659</v>
      </c>
      <c r="C41" s="13">
        <v>8778</v>
      </c>
      <c r="D41" s="13">
        <v>11709</v>
      </c>
      <c r="E41" s="13">
        <v>612</v>
      </c>
      <c r="F41" s="13">
        <v>657</v>
      </c>
      <c r="G41" s="13">
        <v>13120</v>
      </c>
      <c r="H41" s="13">
        <v>3435</v>
      </c>
      <c r="I41" s="13">
        <v>5956</v>
      </c>
      <c r="J41" s="13">
        <v>1946</v>
      </c>
      <c r="K41" s="13">
        <v>6407</v>
      </c>
      <c r="L41" s="13">
        <v>4370</v>
      </c>
      <c r="M41" s="13">
        <v>11033</v>
      </c>
    </row>
    <row r="42" spans="1:17" ht="19.5" thickBot="1" x14ac:dyDescent="0.3">
      <c r="A42" s="8">
        <v>1</v>
      </c>
      <c r="B42" s="19">
        <v>2</v>
      </c>
      <c r="C42" s="19">
        <v>3</v>
      </c>
      <c r="D42" s="19">
        <v>4</v>
      </c>
      <c r="E42" s="19">
        <v>5</v>
      </c>
      <c r="F42" s="19">
        <v>6</v>
      </c>
      <c r="G42" s="19">
        <v>7</v>
      </c>
      <c r="H42" s="19">
        <v>8</v>
      </c>
      <c r="I42" s="19">
        <v>9</v>
      </c>
      <c r="J42" s="19">
        <v>10</v>
      </c>
      <c r="K42" s="19">
        <v>11</v>
      </c>
      <c r="L42" s="19">
        <v>12</v>
      </c>
      <c r="M42" s="19">
        <v>13</v>
      </c>
      <c r="O42" s="17">
        <f>CORREL(N44:N63,O44:O63)</f>
        <v>0.99999999878240053</v>
      </c>
    </row>
    <row r="43" spans="1:17" ht="15.75" thickBot="1" x14ac:dyDescent="0.3">
      <c r="A43" s="12" t="s">
        <v>232</v>
      </c>
      <c r="B43" s="12" t="s">
        <v>171</v>
      </c>
      <c r="C43" s="12" t="s">
        <v>172</v>
      </c>
      <c r="D43" s="12" t="s">
        <v>173</v>
      </c>
      <c r="E43" s="12" t="s">
        <v>174</v>
      </c>
      <c r="F43" s="12" t="s">
        <v>175</v>
      </c>
      <c r="G43" s="12" t="s">
        <v>176</v>
      </c>
      <c r="H43" s="12" t="s">
        <v>177</v>
      </c>
      <c r="I43" s="12" t="s">
        <v>178</v>
      </c>
      <c r="J43" s="12" t="s">
        <v>179</v>
      </c>
      <c r="K43" s="12" t="s">
        <v>180</v>
      </c>
      <c r="L43" s="12" t="s">
        <v>181</v>
      </c>
      <c r="M43" s="12" t="s">
        <v>182</v>
      </c>
      <c r="N43" s="12" t="s">
        <v>233</v>
      </c>
      <c r="O43" s="12" t="s">
        <v>234</v>
      </c>
      <c r="P43" s="12" t="s">
        <v>235</v>
      </c>
      <c r="Q43" s="12" t="s">
        <v>236</v>
      </c>
    </row>
    <row r="44" spans="1:17" ht="15.75" thickBot="1" x14ac:dyDescent="0.3">
      <c r="A44" s="12" t="s">
        <v>184</v>
      </c>
      <c r="B44" s="13">
        <v>4276</v>
      </c>
      <c r="C44" s="13">
        <v>3324</v>
      </c>
      <c r="D44" s="13">
        <v>0</v>
      </c>
      <c r="E44" s="13">
        <v>0</v>
      </c>
      <c r="F44" s="13">
        <v>1630</v>
      </c>
      <c r="G44" s="13">
        <v>0</v>
      </c>
      <c r="H44" s="13">
        <v>9096</v>
      </c>
      <c r="I44" s="13">
        <v>322</v>
      </c>
      <c r="J44" s="13">
        <v>0</v>
      </c>
      <c r="K44" s="13">
        <v>0</v>
      </c>
      <c r="L44" s="13">
        <v>0</v>
      </c>
      <c r="M44" s="13">
        <v>0</v>
      </c>
      <c r="N44" s="13">
        <v>18648</v>
      </c>
      <c r="O44" s="13">
        <v>18648</v>
      </c>
      <c r="P44" s="13">
        <v>0</v>
      </c>
      <c r="Q44" s="13">
        <v>0</v>
      </c>
    </row>
    <row r="45" spans="1:17" ht="15.75" thickBot="1" x14ac:dyDescent="0.3">
      <c r="A45" s="12" t="s">
        <v>185</v>
      </c>
      <c r="B45" s="13">
        <v>0</v>
      </c>
      <c r="C45" s="13">
        <v>3324</v>
      </c>
      <c r="D45" s="13">
        <v>0</v>
      </c>
      <c r="E45" s="13">
        <v>0</v>
      </c>
      <c r="F45" s="13">
        <v>1630</v>
      </c>
      <c r="G45" s="13">
        <v>0</v>
      </c>
      <c r="H45" s="13">
        <v>0</v>
      </c>
      <c r="I45" s="13">
        <v>0</v>
      </c>
      <c r="J45" s="13">
        <v>0</v>
      </c>
      <c r="K45" s="13">
        <v>6329</v>
      </c>
      <c r="L45" s="13">
        <v>0</v>
      </c>
      <c r="M45" s="13">
        <v>0</v>
      </c>
      <c r="N45" s="13">
        <v>11283</v>
      </c>
      <c r="O45" s="13">
        <v>11282</v>
      </c>
      <c r="P45" s="13">
        <v>-1</v>
      </c>
      <c r="Q45" s="13">
        <v>-0.01</v>
      </c>
    </row>
    <row r="46" spans="1:17" ht="15.75" thickBot="1" x14ac:dyDescent="0.3">
      <c r="A46" s="12" t="s">
        <v>186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9096</v>
      </c>
      <c r="I46" s="13">
        <v>0</v>
      </c>
      <c r="J46" s="13">
        <v>0</v>
      </c>
      <c r="K46" s="13">
        <v>2041</v>
      </c>
      <c r="L46" s="13">
        <v>0</v>
      </c>
      <c r="M46" s="13">
        <v>0</v>
      </c>
      <c r="N46" s="13">
        <v>11137</v>
      </c>
      <c r="O46" s="13">
        <v>11137</v>
      </c>
      <c r="P46" s="13">
        <v>0</v>
      </c>
      <c r="Q46" s="13">
        <v>0</v>
      </c>
    </row>
    <row r="47" spans="1:17" ht="15.75" thickBot="1" x14ac:dyDescent="0.3">
      <c r="A47" s="12" t="s">
        <v>187</v>
      </c>
      <c r="B47" s="13">
        <v>0</v>
      </c>
      <c r="C47" s="13">
        <v>3324</v>
      </c>
      <c r="D47" s="13">
        <v>0</v>
      </c>
      <c r="E47" s="13">
        <v>0</v>
      </c>
      <c r="F47" s="13">
        <v>0</v>
      </c>
      <c r="G47" s="13">
        <v>0</v>
      </c>
      <c r="H47" s="13">
        <v>9096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12420</v>
      </c>
      <c r="O47" s="13">
        <v>12420</v>
      </c>
      <c r="P47" s="13">
        <v>0</v>
      </c>
      <c r="Q47" s="13">
        <v>0</v>
      </c>
    </row>
    <row r="48" spans="1:17" ht="15.75" thickBot="1" x14ac:dyDescent="0.3">
      <c r="A48" s="12" t="s">
        <v>188</v>
      </c>
      <c r="B48" s="13">
        <v>0</v>
      </c>
      <c r="C48" s="13">
        <v>3324</v>
      </c>
      <c r="D48" s="1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322</v>
      </c>
      <c r="J48" s="13">
        <v>0</v>
      </c>
      <c r="K48" s="13">
        <v>2041</v>
      </c>
      <c r="L48" s="13">
        <v>0</v>
      </c>
      <c r="M48" s="13">
        <v>0</v>
      </c>
      <c r="N48" s="13">
        <v>5687</v>
      </c>
      <c r="O48" s="13">
        <v>5687</v>
      </c>
      <c r="P48" s="13">
        <v>0</v>
      </c>
      <c r="Q48" s="13">
        <v>0</v>
      </c>
    </row>
    <row r="49" spans="1:17" ht="15.75" thickBot="1" x14ac:dyDescent="0.3">
      <c r="A49" s="12" t="s">
        <v>189</v>
      </c>
      <c r="B49" s="13">
        <v>0</v>
      </c>
      <c r="C49" s="13">
        <v>0</v>
      </c>
      <c r="D49" s="1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2041</v>
      </c>
      <c r="L49" s="13">
        <v>0</v>
      </c>
      <c r="M49" s="13">
        <v>11033</v>
      </c>
      <c r="N49" s="13">
        <v>13074</v>
      </c>
      <c r="O49" s="13">
        <v>13074</v>
      </c>
      <c r="P49" s="13">
        <v>0</v>
      </c>
      <c r="Q49" s="13">
        <v>0</v>
      </c>
    </row>
    <row r="50" spans="1:17" ht="15.75" thickBot="1" x14ac:dyDescent="0.3">
      <c r="A50" s="12" t="s">
        <v>190</v>
      </c>
      <c r="B50" s="13">
        <v>4276</v>
      </c>
      <c r="C50" s="13">
        <v>0</v>
      </c>
      <c r="D50" s="13">
        <v>0</v>
      </c>
      <c r="E50" s="13">
        <v>0</v>
      </c>
      <c r="F50" s="13">
        <v>1630</v>
      </c>
      <c r="G50" s="13">
        <v>0</v>
      </c>
      <c r="H50" s="13">
        <v>9096</v>
      </c>
      <c r="I50" s="13">
        <v>322</v>
      </c>
      <c r="J50" s="13">
        <v>0</v>
      </c>
      <c r="K50" s="13">
        <v>2041</v>
      </c>
      <c r="L50" s="13">
        <v>4370</v>
      </c>
      <c r="M50" s="13">
        <v>0</v>
      </c>
      <c r="N50" s="13">
        <v>21735</v>
      </c>
      <c r="O50" s="13">
        <v>21735</v>
      </c>
      <c r="P50" s="13">
        <v>0</v>
      </c>
      <c r="Q50" s="13">
        <v>0</v>
      </c>
    </row>
    <row r="51" spans="1:17" ht="15.75" thickBot="1" x14ac:dyDescent="0.3">
      <c r="A51" s="12" t="s">
        <v>191</v>
      </c>
      <c r="B51" s="13">
        <v>0</v>
      </c>
      <c r="C51" s="13">
        <v>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6407</v>
      </c>
      <c r="L51" s="13">
        <v>0</v>
      </c>
      <c r="M51" s="13">
        <v>0</v>
      </c>
      <c r="N51" s="13">
        <v>6407</v>
      </c>
      <c r="O51" s="13">
        <v>6407</v>
      </c>
      <c r="P51" s="13">
        <v>0</v>
      </c>
      <c r="Q51" s="13">
        <v>0</v>
      </c>
    </row>
    <row r="52" spans="1:17" ht="15.75" thickBot="1" x14ac:dyDescent="0.3">
      <c r="A52" s="12" t="s">
        <v>192</v>
      </c>
      <c r="B52" s="13">
        <v>19183</v>
      </c>
      <c r="C52" s="13">
        <v>0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322</v>
      </c>
      <c r="J52" s="13">
        <v>1946</v>
      </c>
      <c r="K52" s="13">
        <v>0</v>
      </c>
      <c r="L52" s="13">
        <v>0</v>
      </c>
      <c r="M52" s="13">
        <v>0</v>
      </c>
      <c r="N52" s="13">
        <v>21451</v>
      </c>
      <c r="O52" s="13">
        <v>21451</v>
      </c>
      <c r="P52" s="13">
        <v>0</v>
      </c>
      <c r="Q52" s="13">
        <v>0</v>
      </c>
    </row>
    <row r="53" spans="1:17" ht="15.75" thickBot="1" x14ac:dyDescent="0.3">
      <c r="A53" s="12" t="s">
        <v>193</v>
      </c>
      <c r="B53" s="13">
        <v>19183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5956</v>
      </c>
      <c r="J53" s="13">
        <v>0</v>
      </c>
      <c r="K53" s="13">
        <v>0</v>
      </c>
      <c r="L53" s="13">
        <v>0</v>
      </c>
      <c r="M53" s="13">
        <v>0</v>
      </c>
      <c r="N53" s="13">
        <v>25139</v>
      </c>
      <c r="O53" s="13">
        <v>25139</v>
      </c>
      <c r="P53" s="13">
        <v>0</v>
      </c>
      <c r="Q53" s="13">
        <v>0</v>
      </c>
    </row>
    <row r="54" spans="1:17" ht="15.75" thickBot="1" x14ac:dyDescent="0.3">
      <c r="A54" s="12" t="s">
        <v>194</v>
      </c>
      <c r="B54" s="13">
        <v>0</v>
      </c>
      <c r="C54" s="13">
        <v>0</v>
      </c>
      <c r="D54" s="13">
        <v>0</v>
      </c>
      <c r="E54" s="13">
        <v>0</v>
      </c>
      <c r="F54" s="13">
        <v>0</v>
      </c>
      <c r="G54" s="13">
        <v>0</v>
      </c>
      <c r="H54" s="13">
        <v>3435</v>
      </c>
      <c r="I54" s="13">
        <v>0</v>
      </c>
      <c r="J54" s="13">
        <v>0</v>
      </c>
      <c r="K54" s="13">
        <v>6329</v>
      </c>
      <c r="L54" s="13">
        <v>0</v>
      </c>
      <c r="M54" s="13">
        <v>0</v>
      </c>
      <c r="N54" s="13">
        <v>9764</v>
      </c>
      <c r="O54" s="13">
        <v>9764</v>
      </c>
      <c r="P54" s="13">
        <v>0</v>
      </c>
      <c r="Q54" s="13">
        <v>0</v>
      </c>
    </row>
    <row r="55" spans="1:17" ht="15.75" thickBot="1" x14ac:dyDescent="0.3">
      <c r="A55" s="12" t="s">
        <v>195</v>
      </c>
      <c r="B55" s="13">
        <v>4276</v>
      </c>
      <c r="C55" s="13">
        <v>0</v>
      </c>
      <c r="D55" s="13">
        <v>0</v>
      </c>
      <c r="E55" s="13">
        <v>0</v>
      </c>
      <c r="F55" s="13">
        <v>0</v>
      </c>
      <c r="G55" s="13">
        <v>13120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17396</v>
      </c>
      <c r="O55" s="13">
        <v>17396</v>
      </c>
      <c r="P55" s="13">
        <v>0</v>
      </c>
      <c r="Q55" s="13">
        <v>0</v>
      </c>
    </row>
    <row r="56" spans="1:17" ht="15.75" thickBot="1" x14ac:dyDescent="0.3">
      <c r="A56" s="12" t="s">
        <v>196</v>
      </c>
      <c r="B56" s="13">
        <v>19183</v>
      </c>
      <c r="C56" s="13">
        <v>0</v>
      </c>
      <c r="D56" s="13">
        <v>0</v>
      </c>
      <c r="E56" s="13">
        <v>0</v>
      </c>
      <c r="F56" s="13">
        <v>657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19840</v>
      </c>
      <c r="O56" s="13">
        <v>19840</v>
      </c>
      <c r="P56" s="13">
        <v>0</v>
      </c>
      <c r="Q56" s="13">
        <v>0</v>
      </c>
    </row>
    <row r="57" spans="1:17" ht="15.75" thickBot="1" x14ac:dyDescent="0.3">
      <c r="A57" s="12" t="s">
        <v>197</v>
      </c>
      <c r="B57" s="13">
        <v>0</v>
      </c>
      <c r="C57" s="13">
        <v>0</v>
      </c>
      <c r="D57" s="13">
        <v>0</v>
      </c>
      <c r="E57" s="13">
        <v>612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6329</v>
      </c>
      <c r="L57" s="13">
        <v>0</v>
      </c>
      <c r="M57" s="13">
        <v>0</v>
      </c>
      <c r="N57" s="13">
        <v>6941</v>
      </c>
      <c r="O57" s="13">
        <v>6941</v>
      </c>
      <c r="P57" s="13">
        <v>0</v>
      </c>
      <c r="Q57" s="13">
        <v>0</v>
      </c>
    </row>
    <row r="58" spans="1:17" ht="15.75" thickBot="1" x14ac:dyDescent="0.3">
      <c r="A58" s="12" t="s">
        <v>198</v>
      </c>
      <c r="B58" s="13">
        <v>0</v>
      </c>
      <c r="C58" s="13">
        <v>0</v>
      </c>
      <c r="D58" s="13">
        <v>11709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11709</v>
      </c>
      <c r="O58" s="13">
        <v>11709</v>
      </c>
      <c r="P58" s="13">
        <v>0</v>
      </c>
      <c r="Q58" s="13">
        <v>0</v>
      </c>
    </row>
    <row r="59" spans="1:17" ht="15.75" thickBot="1" x14ac:dyDescent="0.3">
      <c r="A59" s="12" t="s">
        <v>199</v>
      </c>
      <c r="B59" s="13">
        <v>4276</v>
      </c>
      <c r="C59" s="13">
        <v>8778</v>
      </c>
      <c r="D59" s="13">
        <v>0</v>
      </c>
      <c r="E59" s="13">
        <v>0</v>
      </c>
      <c r="F59" s="13">
        <v>1630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14684</v>
      </c>
      <c r="O59" s="13">
        <v>14684</v>
      </c>
      <c r="P59" s="13">
        <v>0</v>
      </c>
      <c r="Q59" s="13">
        <v>0</v>
      </c>
    </row>
    <row r="60" spans="1:17" ht="15.75" thickBot="1" x14ac:dyDescent="0.3">
      <c r="A60" s="12" t="s">
        <v>200</v>
      </c>
      <c r="B60" s="13">
        <v>2659</v>
      </c>
      <c r="C60" s="13">
        <v>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6329</v>
      </c>
      <c r="L60" s="13">
        <v>0</v>
      </c>
      <c r="M60" s="13">
        <v>0</v>
      </c>
      <c r="N60" s="13">
        <v>8988</v>
      </c>
      <c r="O60" s="13">
        <v>8988</v>
      </c>
      <c r="P60" s="13">
        <v>0</v>
      </c>
      <c r="Q60" s="13">
        <v>0</v>
      </c>
    </row>
    <row r="61" spans="1:17" ht="15.75" thickBot="1" x14ac:dyDescent="0.3">
      <c r="A61" s="12" t="s">
        <v>201</v>
      </c>
      <c r="B61" s="13">
        <v>4276</v>
      </c>
      <c r="C61" s="13">
        <v>0</v>
      </c>
      <c r="D61" s="13">
        <v>0</v>
      </c>
      <c r="E61" s="13">
        <v>0</v>
      </c>
      <c r="F61" s="13">
        <v>0</v>
      </c>
      <c r="G61" s="13">
        <v>0</v>
      </c>
      <c r="H61" s="13">
        <v>9096</v>
      </c>
      <c r="I61" s="13">
        <v>0</v>
      </c>
      <c r="J61" s="13">
        <v>0</v>
      </c>
      <c r="K61" s="13">
        <v>2041</v>
      </c>
      <c r="L61" s="13">
        <v>0</v>
      </c>
      <c r="M61" s="13">
        <v>0</v>
      </c>
      <c r="N61" s="13">
        <v>15413</v>
      </c>
      <c r="O61" s="13">
        <v>15413</v>
      </c>
      <c r="P61" s="13">
        <v>0</v>
      </c>
      <c r="Q61" s="13">
        <v>0</v>
      </c>
    </row>
    <row r="62" spans="1:17" ht="15.75" thickBot="1" x14ac:dyDescent="0.3">
      <c r="A62" s="12" t="s">
        <v>202</v>
      </c>
      <c r="B62" s="13">
        <v>19183</v>
      </c>
      <c r="C62" s="13">
        <v>3324</v>
      </c>
      <c r="D62" s="13">
        <v>0</v>
      </c>
      <c r="E62" s="13">
        <v>0</v>
      </c>
      <c r="F62" s="13">
        <v>1630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24137</v>
      </c>
      <c r="O62" s="13">
        <v>24136</v>
      </c>
      <c r="P62" s="13">
        <v>-1</v>
      </c>
      <c r="Q62" s="13">
        <v>0</v>
      </c>
    </row>
    <row r="63" spans="1:17" ht="15.75" thickBot="1" x14ac:dyDescent="0.3">
      <c r="A63" s="12" t="s">
        <v>203</v>
      </c>
      <c r="B63" s="13">
        <v>0</v>
      </c>
      <c r="C63" s="13">
        <v>0</v>
      </c>
      <c r="D63" s="1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322</v>
      </c>
      <c r="J63" s="13">
        <v>0</v>
      </c>
      <c r="K63" s="13">
        <v>6329</v>
      </c>
      <c r="L63" s="13">
        <v>0</v>
      </c>
      <c r="M63" s="13">
        <v>0</v>
      </c>
      <c r="N63" s="13">
        <v>6651</v>
      </c>
      <c r="O63" s="13">
        <v>6651</v>
      </c>
      <c r="P63" s="13">
        <v>0</v>
      </c>
      <c r="Q63" s="13">
        <v>0</v>
      </c>
    </row>
    <row r="64" spans="1:17" ht="15.75" thickBot="1" x14ac:dyDescent="0.3"/>
    <row r="65" spans="1:2" ht="15.75" thickBot="1" x14ac:dyDescent="0.3">
      <c r="A65" s="14" t="s">
        <v>237</v>
      </c>
      <c r="B65" s="15">
        <v>19183</v>
      </c>
    </row>
    <row r="66" spans="1:2" ht="15.75" thickBot="1" x14ac:dyDescent="0.3">
      <c r="A66" s="14" t="s">
        <v>238</v>
      </c>
      <c r="B66" s="15">
        <v>70682</v>
      </c>
    </row>
    <row r="67" spans="1:2" ht="21.75" thickBot="1" x14ac:dyDescent="0.3">
      <c r="A67" s="14" t="s">
        <v>239</v>
      </c>
      <c r="B67" s="15">
        <v>282504</v>
      </c>
    </row>
    <row r="68" spans="1:2" ht="21.75" thickBot="1" x14ac:dyDescent="0.3">
      <c r="A68" s="14" t="s">
        <v>240</v>
      </c>
      <c r="B68" s="15">
        <v>282502</v>
      </c>
    </row>
    <row r="69" spans="1:2" ht="32.25" thickBot="1" x14ac:dyDescent="0.3">
      <c r="A69" s="14" t="s">
        <v>241</v>
      </c>
      <c r="B69" s="15">
        <v>2</v>
      </c>
    </row>
    <row r="70" spans="1:2" ht="32.25" thickBot="1" x14ac:dyDescent="0.3">
      <c r="A70" s="14" t="s">
        <v>242</v>
      </c>
      <c r="B70" s="15"/>
    </row>
    <row r="71" spans="1:2" ht="32.25" thickBot="1" x14ac:dyDescent="0.3">
      <c r="A71" s="14" t="s">
        <v>243</v>
      </c>
      <c r="B71" s="15"/>
    </row>
    <row r="72" spans="1:2" ht="21.75" thickBot="1" x14ac:dyDescent="0.3">
      <c r="A72" s="14" t="s">
        <v>244</v>
      </c>
      <c r="B72" s="15">
        <v>0</v>
      </c>
    </row>
    <row r="75" spans="1:2" ht="18.75" x14ac:dyDescent="0.3">
      <c r="A75" s="7" t="s">
        <v>245</v>
      </c>
    </row>
    <row r="76" spans="1:2" ht="18.75" x14ac:dyDescent="0.3">
      <c r="A76" s="7" t="s">
        <v>246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workbookViewId="0"/>
  </sheetViews>
  <sheetFormatPr defaultRowHeight="15" x14ac:dyDescent="0.25"/>
  <cols>
    <col min="8" max="8" width="12" bestFit="1" customWidth="1"/>
    <col min="29" max="29" width="16.85546875" bestFit="1" customWidth="1"/>
  </cols>
  <sheetData>
    <row r="1" spans="1:47" x14ac:dyDescent="0.25">
      <c r="A1" t="str">
        <f>view_development_directions!A4</f>
        <v>time</v>
      </c>
      <c r="B1" t="str">
        <f>view_development_directions!C4</f>
        <v>stair3</v>
      </c>
      <c r="C1" t="str">
        <f>view_development_directions!D4</f>
        <v>stair5</v>
      </c>
      <c r="D1" t="str">
        <f>view_development_directions!E4</f>
        <v>hybrid</v>
      </c>
      <c r="E1" t="str">
        <f>view_development_directions!F4</f>
        <v>regression</v>
      </c>
      <c r="F1" t="str">
        <f>view_development_directions!G4</f>
        <v>reg+</v>
      </c>
      <c r="G1" t="str">
        <f>view_development_directions!H4</f>
        <v>reg-</v>
      </c>
      <c r="H1" t="str">
        <f>view_development_directions!I4</f>
        <v>reg_hybrid</v>
      </c>
      <c r="I1" t="str">
        <f>view_development_directions!B4</f>
        <v>Y</v>
      </c>
      <c r="K1" t="str">
        <f>B1</f>
        <v>stair3</v>
      </c>
      <c r="L1" t="str">
        <f t="shared" ref="L1:Q1" si="0">C1</f>
        <v>stair5</v>
      </c>
      <c r="M1" t="str">
        <f t="shared" si="0"/>
        <v>hybrid</v>
      </c>
      <c r="N1" t="str">
        <f t="shared" si="0"/>
        <v>regression</v>
      </c>
      <c r="O1" t="str">
        <f t="shared" si="0"/>
        <v>reg+</v>
      </c>
      <c r="P1" t="str">
        <f t="shared" si="0"/>
        <v>reg-</v>
      </c>
      <c r="Q1" t="str">
        <f t="shared" si="0"/>
        <v>reg_hybrid</v>
      </c>
      <c r="R1" t="str">
        <f>I1</f>
        <v>Y</v>
      </c>
      <c r="U1" t="str">
        <f>B1</f>
        <v>stair3</v>
      </c>
      <c r="V1" t="str">
        <f t="shared" ref="V1:AB1" si="1">C1</f>
        <v>stair5</v>
      </c>
      <c r="W1" t="str">
        <f t="shared" si="1"/>
        <v>hybrid</v>
      </c>
      <c r="X1" t="str">
        <f t="shared" si="1"/>
        <v>regression</v>
      </c>
      <c r="Y1" t="str">
        <f t="shared" si="1"/>
        <v>reg+</v>
      </c>
      <c r="Z1" t="str">
        <f t="shared" si="1"/>
        <v>reg-</v>
      </c>
      <c r="AA1" t="str">
        <f t="shared" si="1"/>
        <v>reg_hybrid</v>
      </c>
      <c r="AB1" t="str">
        <f t="shared" si="1"/>
        <v>Y</v>
      </c>
      <c r="AC1" t="s">
        <v>414</v>
      </c>
      <c r="AD1" t="str">
        <f>U1</f>
        <v>stair3</v>
      </c>
      <c r="AE1" t="str">
        <f t="shared" ref="AE1:AL16" si="2">V1</f>
        <v>stair5</v>
      </c>
      <c r="AF1" t="str">
        <f t="shared" si="2"/>
        <v>hybrid</v>
      </c>
      <c r="AG1" t="str">
        <f t="shared" si="2"/>
        <v>regression</v>
      </c>
      <c r="AH1" t="str">
        <f t="shared" si="2"/>
        <v>reg+</v>
      </c>
      <c r="AI1" t="str">
        <f t="shared" si="2"/>
        <v>reg-</v>
      </c>
      <c r="AJ1" t="str">
        <f t="shared" si="2"/>
        <v>reg_hybrid</v>
      </c>
      <c r="AK1" t="str">
        <f t="shared" si="2"/>
        <v>Y</v>
      </c>
      <c r="AL1" t="s">
        <v>413</v>
      </c>
      <c r="AM1" t="str">
        <f>AD1</f>
        <v>stair3</v>
      </c>
      <c r="AN1" t="str">
        <f t="shared" ref="AN1:AT16" si="3">AE1</f>
        <v>stair5</v>
      </c>
      <c r="AO1" t="str">
        <f t="shared" si="3"/>
        <v>hybrid</v>
      </c>
      <c r="AP1" t="str">
        <f t="shared" si="3"/>
        <v>regression</v>
      </c>
      <c r="AQ1" t="str">
        <f t="shared" si="3"/>
        <v>reg+</v>
      </c>
      <c r="AR1" t="str">
        <f t="shared" si="3"/>
        <v>reg-</v>
      </c>
      <c r="AS1" t="str">
        <f t="shared" si="3"/>
        <v>reg_hybrid</v>
      </c>
      <c r="AT1" t="str">
        <f t="shared" si="3"/>
        <v>Y</v>
      </c>
      <c r="AU1" t="s">
        <v>271</v>
      </c>
    </row>
    <row r="2" spans="1:47" x14ac:dyDescent="0.25">
      <c r="A2">
        <f>view_development_directions!A5</f>
        <v>13</v>
      </c>
      <c r="B2">
        <f>view_development_directions!C5</f>
        <v>18642</v>
      </c>
      <c r="C2">
        <f>view_development_directions!D5</f>
        <v>18648</v>
      </c>
      <c r="D2">
        <f>view_development_directions!E5</f>
        <v>18645</v>
      </c>
      <c r="E2">
        <f>view_development_directions!F5</f>
        <v>16190.489285606121</v>
      </c>
      <c r="F2">
        <f>view_development_directions!G5</f>
        <v>17438.355929481131</v>
      </c>
      <c r="G2">
        <f>view_development_directions!H5</f>
        <v>16957.466477021779</v>
      </c>
      <c r="H2">
        <f>view_development_directions!I5</f>
        <v>17197.911203251453</v>
      </c>
      <c r="I2">
        <f>view_development_directions!B5</f>
        <v>18648</v>
      </c>
      <c r="J2" t="str">
        <f>'regression pure'!A3</f>
        <v>learning1</v>
      </c>
      <c r="N2">
        <f t="shared" ref="N2:Q21" si="4">RANK(E2,E$2:E$21,0)</f>
        <v>6</v>
      </c>
      <c r="O2">
        <f t="shared" si="4"/>
        <v>6</v>
      </c>
      <c r="P2">
        <f t="shared" si="4"/>
        <v>7</v>
      </c>
      <c r="Q2">
        <f t="shared" si="4"/>
        <v>6</v>
      </c>
      <c r="R2">
        <f t="shared" ref="R2:R21" si="5">I2</f>
        <v>18648</v>
      </c>
      <c r="T2" t="str">
        <f>'regression pure'!A49</f>
        <v>testing1</v>
      </c>
      <c r="X2">
        <f>view_development_directions!F25</f>
        <v>22046.328962228497</v>
      </c>
      <c r="Y2">
        <f>view_development_directions!G25</f>
        <v>21909.563308751676</v>
      </c>
      <c r="Z2">
        <f>view_development_directions!H25</f>
        <v>20249.970648448209</v>
      </c>
      <c r="AA2">
        <f>view_development_directions!I25</f>
        <v>21079.766978599942</v>
      </c>
      <c r="AB2">
        <f>view_development_directions!B25</f>
        <v>20093</v>
      </c>
      <c r="AC2" t="str">
        <f>T2</f>
        <v>testing1</v>
      </c>
      <c r="AG2">
        <f t="shared" ref="AG2:AJ21" si="6">IF(COUNTIFS(E$2:E$21,"&gt;"&amp;X2)+1=21,20,COUNTIFS(E$2:E$21,"&gt;"&amp;X2)+1)</f>
        <v>2</v>
      </c>
      <c r="AH2">
        <f t="shared" si="6"/>
        <v>3</v>
      </c>
      <c r="AI2">
        <f t="shared" si="6"/>
        <v>3</v>
      </c>
      <c r="AJ2">
        <f t="shared" si="6"/>
        <v>3</v>
      </c>
      <c r="AK2">
        <f t="shared" si="2"/>
        <v>20093</v>
      </c>
      <c r="AL2" t="str">
        <f>AC2</f>
        <v>testing1</v>
      </c>
      <c r="AP2">
        <f>VLOOKUP(AG2,$A$74:$E$93,B$94,0)</f>
        <v>9025.2000000000007</v>
      </c>
      <c r="AQ2">
        <f t="shared" ref="AQ2:AQ21" si="7">VLOOKUP(AH2,$A$74:$E$93,C$94,0)</f>
        <v>4080.2</v>
      </c>
      <c r="AR2">
        <f t="shared" ref="AR2:AR21" si="8">VLOOKUP(AI2,$A$74:$E$93,D$94,0)</f>
        <v>9226.2999999999993</v>
      </c>
      <c r="AS2">
        <f t="shared" ref="AS2:AS21" si="9">VLOOKUP(AJ2,$A$74:$E$93,E$94,0)</f>
        <v>1021.5</v>
      </c>
      <c r="AT2">
        <f t="shared" si="3"/>
        <v>20093</v>
      </c>
      <c r="AU2">
        <f>SUM(AM2:AS2)</f>
        <v>23353.200000000001</v>
      </c>
    </row>
    <row r="3" spans="1:47" x14ac:dyDescent="0.25">
      <c r="A3">
        <f>view_development_directions!A6</f>
        <v>14</v>
      </c>
      <c r="B3">
        <f>view_development_directions!C6</f>
        <v>11277.9</v>
      </c>
      <c r="C3">
        <f>view_development_directions!D6</f>
        <v>11283</v>
      </c>
      <c r="D3">
        <f>view_development_directions!E6</f>
        <v>11280.45</v>
      </c>
      <c r="E3">
        <f>view_development_directions!F6</f>
        <v>9931.4147899703203</v>
      </c>
      <c r="F3">
        <f>view_development_directions!G6</f>
        <v>11394.413346758618</v>
      </c>
      <c r="G3">
        <f>view_development_directions!H6</f>
        <v>11919.055886522685</v>
      </c>
      <c r="H3">
        <f>view_development_directions!I6</f>
        <v>11656.734616640651</v>
      </c>
      <c r="I3">
        <f>view_development_directions!B6</f>
        <v>11282</v>
      </c>
      <c r="J3" t="str">
        <f>'regression pure'!A4</f>
        <v>learning2</v>
      </c>
      <c r="N3">
        <f t="shared" si="4"/>
        <v>18</v>
      </c>
      <c r="O3">
        <f t="shared" si="4"/>
        <v>14</v>
      </c>
      <c r="P3">
        <f t="shared" si="4"/>
        <v>13</v>
      </c>
      <c r="Q3">
        <f t="shared" si="4"/>
        <v>14</v>
      </c>
      <c r="R3">
        <f t="shared" si="5"/>
        <v>11282</v>
      </c>
      <c r="T3" t="str">
        <f>'regression pure'!A50</f>
        <v>testing2</v>
      </c>
      <c r="X3">
        <f>view_development_directions!F26</f>
        <v>27106.798729558508</v>
      </c>
      <c r="Y3">
        <f>view_development_directions!G26</f>
        <v>26066.333426208104</v>
      </c>
      <c r="Z3">
        <f>view_development_directions!H26</f>
        <v>24618.569700636548</v>
      </c>
      <c r="AA3">
        <f>view_development_directions!I26</f>
        <v>25342.451563422328</v>
      </c>
      <c r="AB3">
        <f>view_development_directions!B26</f>
        <v>18189</v>
      </c>
      <c r="AC3" t="str">
        <f t="shared" ref="AC3:AC21" si="10">T3</f>
        <v>testing2</v>
      </c>
      <c r="AG3">
        <f t="shared" si="6"/>
        <v>1</v>
      </c>
      <c r="AH3">
        <f t="shared" si="6"/>
        <v>1</v>
      </c>
      <c r="AI3">
        <f t="shared" si="6"/>
        <v>1</v>
      </c>
      <c r="AJ3">
        <f t="shared" si="6"/>
        <v>1</v>
      </c>
      <c r="AK3">
        <f t="shared" si="2"/>
        <v>18189</v>
      </c>
      <c r="AL3" t="str">
        <f t="shared" si="2"/>
        <v>testing2</v>
      </c>
      <c r="AP3">
        <f t="shared" ref="AP3:AP21" si="11">VLOOKUP(AG3,$A$74:$E$93,B$94,0)</f>
        <v>9761.7999999999993</v>
      </c>
      <c r="AQ3">
        <f t="shared" si="7"/>
        <v>5817.9</v>
      </c>
      <c r="AR3">
        <f t="shared" si="8"/>
        <v>9226.2999999999993</v>
      </c>
      <c r="AS3">
        <f t="shared" si="9"/>
        <v>1021.5</v>
      </c>
      <c r="AT3">
        <f t="shared" si="3"/>
        <v>18189</v>
      </c>
      <c r="AU3">
        <f t="shared" ref="AU3:AU21" si="12">SUM(AM3:AS3)</f>
        <v>25827.5</v>
      </c>
    </row>
    <row r="4" spans="1:47" x14ac:dyDescent="0.25">
      <c r="A4">
        <f>view_development_directions!A7</f>
        <v>15</v>
      </c>
      <c r="B4">
        <f>view_development_directions!C7</f>
        <v>11133.9</v>
      </c>
      <c r="C4">
        <f>view_development_directions!D7</f>
        <v>11137</v>
      </c>
      <c r="D4">
        <f>view_development_directions!E7</f>
        <v>11135.45</v>
      </c>
      <c r="E4">
        <f>view_development_directions!F7</f>
        <v>10316.290828303043</v>
      </c>
      <c r="F4">
        <f>view_development_directions!G7</f>
        <v>11684.996720450663</v>
      </c>
      <c r="G4">
        <f>view_development_directions!H7</f>
        <v>12440.015853816369</v>
      </c>
      <c r="H4">
        <f>view_development_directions!I7</f>
        <v>12062.506287133516</v>
      </c>
      <c r="I4">
        <f>view_development_directions!B7</f>
        <v>11137</v>
      </c>
      <c r="J4" t="str">
        <f>'regression pure'!A5</f>
        <v>learning3</v>
      </c>
      <c r="N4">
        <f t="shared" si="4"/>
        <v>17</v>
      </c>
      <c r="O4">
        <f t="shared" si="4"/>
        <v>13</v>
      </c>
      <c r="P4">
        <f t="shared" si="4"/>
        <v>12</v>
      </c>
      <c r="Q4">
        <f t="shared" si="4"/>
        <v>12</v>
      </c>
      <c r="R4">
        <f t="shared" si="5"/>
        <v>11137</v>
      </c>
      <c r="T4" t="str">
        <f>'regression pure'!A51</f>
        <v>testing3</v>
      </c>
      <c r="X4">
        <f>view_development_directions!F27</f>
        <v>9809.5014268052018</v>
      </c>
      <c r="Y4">
        <f>view_development_directions!G27</f>
        <v>10636.795239603563</v>
      </c>
      <c r="Z4">
        <f>view_development_directions!H27</f>
        <v>8118.8519765768488</v>
      </c>
      <c r="AA4">
        <f>view_development_directions!I27</f>
        <v>9377.8236080902061</v>
      </c>
      <c r="AB4">
        <f>view_development_directions!B27</f>
        <v>13906</v>
      </c>
      <c r="AC4" t="str">
        <f t="shared" si="10"/>
        <v>testing3</v>
      </c>
      <c r="AG4">
        <f t="shared" si="6"/>
        <v>19</v>
      </c>
      <c r="AH4">
        <f t="shared" si="6"/>
        <v>15</v>
      </c>
      <c r="AI4">
        <f t="shared" si="6"/>
        <v>16</v>
      </c>
      <c r="AJ4">
        <f t="shared" si="6"/>
        <v>16</v>
      </c>
      <c r="AK4">
        <f t="shared" si="2"/>
        <v>13906</v>
      </c>
      <c r="AL4" t="str">
        <f t="shared" si="2"/>
        <v>testing3</v>
      </c>
      <c r="AP4">
        <f t="shared" si="11"/>
        <v>6157.2</v>
      </c>
      <c r="AQ4">
        <f t="shared" si="7"/>
        <v>532</v>
      </c>
      <c r="AR4">
        <f t="shared" si="8"/>
        <v>0</v>
      </c>
      <c r="AS4">
        <f t="shared" si="9"/>
        <v>1021.5</v>
      </c>
      <c r="AT4">
        <f t="shared" si="3"/>
        <v>13906</v>
      </c>
      <c r="AU4">
        <f t="shared" si="12"/>
        <v>7710.7</v>
      </c>
    </row>
    <row r="5" spans="1:47" x14ac:dyDescent="0.25">
      <c r="A5">
        <f>view_development_directions!A8</f>
        <v>16</v>
      </c>
      <c r="B5">
        <f>view_development_directions!C8</f>
        <v>12971.3</v>
      </c>
      <c r="C5">
        <f>view_development_directions!D8</f>
        <v>12420</v>
      </c>
      <c r="D5">
        <f>view_development_directions!E8</f>
        <v>12695.65</v>
      </c>
      <c r="E5">
        <f>view_development_directions!F8</f>
        <v>14176.075142656984</v>
      </c>
      <c r="F5">
        <f>view_development_directions!G8</f>
        <v>13807.449421247267</v>
      </c>
      <c r="G5">
        <f>view_development_directions!H8</f>
        <v>12968.356609502023</v>
      </c>
      <c r="H5">
        <f>view_development_directions!I8</f>
        <v>13387.903015374646</v>
      </c>
      <c r="I5">
        <f>view_development_directions!B8</f>
        <v>12420</v>
      </c>
      <c r="J5" t="str">
        <f>'regression pure'!A6</f>
        <v>learning4</v>
      </c>
      <c r="N5">
        <f t="shared" si="4"/>
        <v>10</v>
      </c>
      <c r="O5">
        <f t="shared" si="4"/>
        <v>10</v>
      </c>
      <c r="P5">
        <f t="shared" si="4"/>
        <v>11</v>
      </c>
      <c r="Q5">
        <f t="shared" si="4"/>
        <v>11</v>
      </c>
      <c r="R5">
        <f t="shared" si="5"/>
        <v>12420</v>
      </c>
      <c r="T5" t="str">
        <f>'regression pure'!A52</f>
        <v>testing4</v>
      </c>
      <c r="X5">
        <f>view_development_directions!F28</f>
        <v>19213.583088809766</v>
      </c>
      <c r="Y5">
        <f>view_development_directions!G28</f>
        <v>18529.328518814025</v>
      </c>
      <c r="Z5">
        <f>view_development_directions!H28</f>
        <v>17364.176047846202</v>
      </c>
      <c r="AA5">
        <f>view_development_directions!I28</f>
        <v>17946.752283330112</v>
      </c>
      <c r="AB5">
        <f>view_development_directions!B28</f>
        <v>16449</v>
      </c>
      <c r="AC5" t="str">
        <f t="shared" si="10"/>
        <v>testing4</v>
      </c>
      <c r="AG5">
        <f t="shared" si="6"/>
        <v>4</v>
      </c>
      <c r="AH5">
        <f t="shared" si="6"/>
        <v>6</v>
      </c>
      <c r="AI5">
        <f t="shared" si="6"/>
        <v>7</v>
      </c>
      <c r="AJ5">
        <f t="shared" si="6"/>
        <v>6</v>
      </c>
      <c r="AK5">
        <f t="shared" si="2"/>
        <v>16449</v>
      </c>
      <c r="AL5" t="str">
        <f t="shared" si="2"/>
        <v>testing4</v>
      </c>
      <c r="AP5">
        <f t="shared" si="11"/>
        <v>9025.2000000000007</v>
      </c>
      <c r="AQ5">
        <f t="shared" si="7"/>
        <v>4080.2</v>
      </c>
      <c r="AR5">
        <f t="shared" si="8"/>
        <v>4538.3</v>
      </c>
      <c r="AS5">
        <f t="shared" si="9"/>
        <v>1021.5</v>
      </c>
      <c r="AT5">
        <f t="shared" si="3"/>
        <v>16449</v>
      </c>
      <c r="AU5">
        <f t="shared" si="12"/>
        <v>18665.2</v>
      </c>
    </row>
    <row r="6" spans="1:47" x14ac:dyDescent="0.25">
      <c r="A6">
        <f>view_development_directions!A9</f>
        <v>17</v>
      </c>
      <c r="B6">
        <f>view_development_directions!C9</f>
        <v>7150.2</v>
      </c>
      <c r="C6">
        <f>view_development_directions!D9</f>
        <v>5687</v>
      </c>
      <c r="D6">
        <f>view_development_directions!E9</f>
        <v>6418.6</v>
      </c>
      <c r="E6">
        <f>view_development_directions!F9</f>
        <v>11181.379875042903</v>
      </c>
      <c r="F6">
        <f>view_development_directions!G9</f>
        <v>9466.1148835801378</v>
      </c>
      <c r="G6">
        <f>view_development_directions!H9</f>
        <v>7522.0835094832364</v>
      </c>
      <c r="H6">
        <f>view_development_directions!I9</f>
        <v>8494.0991965316862</v>
      </c>
      <c r="I6">
        <f>view_development_directions!B9</f>
        <v>5687</v>
      </c>
      <c r="J6" t="str">
        <f>'regression pure'!A7</f>
        <v>learning5</v>
      </c>
      <c r="N6">
        <f t="shared" si="4"/>
        <v>16</v>
      </c>
      <c r="O6">
        <f t="shared" si="4"/>
        <v>16</v>
      </c>
      <c r="P6">
        <f t="shared" si="4"/>
        <v>18</v>
      </c>
      <c r="Q6">
        <f t="shared" si="4"/>
        <v>16</v>
      </c>
      <c r="R6">
        <f t="shared" si="5"/>
        <v>5687</v>
      </c>
      <c r="T6" t="str">
        <f>'regression pure'!A53</f>
        <v>testing5</v>
      </c>
      <c r="X6">
        <f>view_development_directions!F29</f>
        <v>21057.959459729103</v>
      </c>
      <c r="Y6">
        <f>view_development_directions!G29</f>
        <v>18805.053794862546</v>
      </c>
      <c r="Z6">
        <f>view_development_directions!H29</f>
        <v>17458.147799389688</v>
      </c>
      <c r="AA6">
        <f>view_development_directions!I29</f>
        <v>18131.600797126117</v>
      </c>
      <c r="AB6">
        <f>view_development_directions!B29</f>
        <v>18607</v>
      </c>
      <c r="AC6" t="str">
        <f t="shared" si="10"/>
        <v>testing5</v>
      </c>
      <c r="AG6">
        <f t="shared" si="6"/>
        <v>3</v>
      </c>
      <c r="AH6">
        <f t="shared" si="6"/>
        <v>5</v>
      </c>
      <c r="AI6">
        <f t="shared" si="6"/>
        <v>7</v>
      </c>
      <c r="AJ6">
        <f t="shared" si="6"/>
        <v>6</v>
      </c>
      <c r="AK6">
        <f t="shared" si="2"/>
        <v>18607</v>
      </c>
      <c r="AL6" t="str">
        <f t="shared" si="2"/>
        <v>testing5</v>
      </c>
      <c r="AP6">
        <f t="shared" si="11"/>
        <v>9025.2000000000007</v>
      </c>
      <c r="AQ6">
        <f t="shared" si="7"/>
        <v>4080.2</v>
      </c>
      <c r="AR6">
        <f t="shared" si="8"/>
        <v>4538.3</v>
      </c>
      <c r="AS6">
        <f t="shared" si="9"/>
        <v>1021.5</v>
      </c>
      <c r="AT6">
        <f t="shared" si="3"/>
        <v>18607</v>
      </c>
      <c r="AU6">
        <f t="shared" si="12"/>
        <v>18665.2</v>
      </c>
    </row>
    <row r="7" spans="1:47" x14ac:dyDescent="0.25">
      <c r="A7">
        <f>view_development_directions!A10</f>
        <v>18</v>
      </c>
      <c r="B7">
        <f>view_development_directions!C10</f>
        <v>13069.8</v>
      </c>
      <c r="C7">
        <f>view_development_directions!D10</f>
        <v>13074</v>
      </c>
      <c r="D7">
        <f>view_development_directions!E10</f>
        <v>13071.9</v>
      </c>
      <c r="E7">
        <f>view_development_directions!F10</f>
        <v>12268.888002063266</v>
      </c>
      <c r="F7">
        <f>view_development_directions!G10</f>
        <v>13495.175349975172</v>
      </c>
      <c r="G7">
        <f>view_development_directions!H10</f>
        <v>14111.646915787827</v>
      </c>
      <c r="H7">
        <f>view_development_directions!I10</f>
        <v>13803.4111328815</v>
      </c>
      <c r="I7">
        <f>view_development_directions!B10</f>
        <v>13074</v>
      </c>
      <c r="J7" t="str">
        <f>'regression pure'!A8</f>
        <v>learning6</v>
      </c>
      <c r="N7">
        <f t="shared" si="4"/>
        <v>12</v>
      </c>
      <c r="O7">
        <f t="shared" si="4"/>
        <v>11</v>
      </c>
      <c r="P7">
        <f t="shared" si="4"/>
        <v>10</v>
      </c>
      <c r="Q7">
        <f t="shared" si="4"/>
        <v>10</v>
      </c>
      <c r="R7">
        <f t="shared" si="5"/>
        <v>13074</v>
      </c>
      <c r="T7" t="str">
        <f>'regression pure'!A54</f>
        <v>testing6</v>
      </c>
      <c r="X7">
        <f>view_development_directions!F30</f>
        <v>9613.7497289523635</v>
      </c>
      <c r="Y7">
        <f>view_development_directions!G30</f>
        <v>5375.4653345245697</v>
      </c>
      <c r="Z7">
        <f>view_development_directions!H30</f>
        <v>6311.7631075333647</v>
      </c>
      <c r="AA7">
        <f>view_development_directions!I30</f>
        <v>5843.6142210289672</v>
      </c>
      <c r="AB7">
        <f>view_development_directions!B30</f>
        <v>13247</v>
      </c>
      <c r="AC7" t="str">
        <f t="shared" si="10"/>
        <v>testing6</v>
      </c>
      <c r="AG7">
        <f t="shared" si="6"/>
        <v>19</v>
      </c>
      <c r="AH7">
        <f t="shared" si="6"/>
        <v>20</v>
      </c>
      <c r="AI7">
        <f t="shared" si="6"/>
        <v>20</v>
      </c>
      <c r="AJ7">
        <f t="shared" si="6"/>
        <v>20</v>
      </c>
      <c r="AK7">
        <f t="shared" si="2"/>
        <v>13247</v>
      </c>
      <c r="AL7" t="str">
        <f t="shared" si="2"/>
        <v>testing6</v>
      </c>
      <c r="AP7">
        <f t="shared" si="11"/>
        <v>6157.2</v>
      </c>
      <c r="AQ7">
        <f t="shared" si="7"/>
        <v>0</v>
      </c>
      <c r="AR7">
        <f t="shared" si="8"/>
        <v>0</v>
      </c>
      <c r="AS7">
        <f t="shared" si="9"/>
        <v>0</v>
      </c>
      <c r="AT7">
        <f t="shared" si="3"/>
        <v>13247</v>
      </c>
      <c r="AU7">
        <f t="shared" si="12"/>
        <v>6157.2</v>
      </c>
    </row>
    <row r="8" spans="1:47" x14ac:dyDescent="0.25">
      <c r="A8">
        <f>view_development_directions!A11</f>
        <v>19</v>
      </c>
      <c r="B8">
        <f>view_development_directions!C11</f>
        <v>21729</v>
      </c>
      <c r="C8">
        <f>view_development_directions!D11</f>
        <v>21735</v>
      </c>
      <c r="D8">
        <f>view_development_directions!E11</f>
        <v>21732</v>
      </c>
      <c r="E8">
        <f>view_development_directions!F11</f>
        <v>14978.588899654973</v>
      </c>
      <c r="F8">
        <f>view_development_directions!G11</f>
        <v>18661.857235113432</v>
      </c>
      <c r="G8">
        <f>view_development_directions!H11</f>
        <v>19917.420231641765</v>
      </c>
      <c r="H8">
        <f>view_development_directions!I11</f>
        <v>19289.6387333776</v>
      </c>
      <c r="I8">
        <f>view_development_directions!B11</f>
        <v>21735</v>
      </c>
      <c r="J8" t="str">
        <f>'regression pure'!A9</f>
        <v>learning7</v>
      </c>
      <c r="N8">
        <f t="shared" si="4"/>
        <v>9</v>
      </c>
      <c r="O8">
        <f t="shared" si="4"/>
        <v>5</v>
      </c>
      <c r="P8">
        <f t="shared" si="4"/>
        <v>3</v>
      </c>
      <c r="Q8">
        <f t="shared" si="4"/>
        <v>5</v>
      </c>
      <c r="R8">
        <f t="shared" si="5"/>
        <v>21735</v>
      </c>
      <c r="T8" t="str">
        <f>'regression pure'!A55</f>
        <v>testing7</v>
      </c>
      <c r="X8">
        <f>view_development_directions!F31</f>
        <v>14695.615252236392</v>
      </c>
      <c r="Y8">
        <f>view_development_directions!G31</f>
        <v>10043.718198620347</v>
      </c>
      <c r="Z8">
        <f>view_development_directions!H31</f>
        <v>14882.990589709454</v>
      </c>
      <c r="AA8">
        <f>view_development_directions!I31</f>
        <v>12463.3543941649</v>
      </c>
      <c r="AB8">
        <f>view_development_directions!B31</f>
        <v>12200</v>
      </c>
      <c r="AC8" t="str">
        <f t="shared" si="10"/>
        <v>testing7</v>
      </c>
      <c r="AG8">
        <f t="shared" si="6"/>
        <v>10</v>
      </c>
      <c r="AH8">
        <f t="shared" si="6"/>
        <v>15</v>
      </c>
      <c r="AI8">
        <f t="shared" si="6"/>
        <v>10</v>
      </c>
      <c r="AJ8">
        <f t="shared" si="6"/>
        <v>12</v>
      </c>
      <c r="AK8">
        <f t="shared" si="2"/>
        <v>12200</v>
      </c>
      <c r="AL8" t="str">
        <f t="shared" si="2"/>
        <v>testing7</v>
      </c>
      <c r="AP8">
        <f t="shared" si="11"/>
        <v>7365.4</v>
      </c>
      <c r="AQ8">
        <f t="shared" si="7"/>
        <v>532</v>
      </c>
      <c r="AR8">
        <f t="shared" si="8"/>
        <v>3727.4</v>
      </c>
      <c r="AS8">
        <f t="shared" si="9"/>
        <v>1021.5</v>
      </c>
      <c r="AT8">
        <f t="shared" si="3"/>
        <v>12200</v>
      </c>
      <c r="AU8">
        <f t="shared" si="12"/>
        <v>12646.3</v>
      </c>
    </row>
    <row r="9" spans="1:47" x14ac:dyDescent="0.25">
      <c r="A9">
        <f>view_development_directions!A12</f>
        <v>20</v>
      </c>
      <c r="B9">
        <f>view_development_directions!C12</f>
        <v>7423.6</v>
      </c>
      <c r="C9">
        <f>view_development_directions!D12</f>
        <v>6407</v>
      </c>
      <c r="D9">
        <f>view_development_directions!E12</f>
        <v>6915.3</v>
      </c>
      <c r="E9">
        <f>view_development_directions!F12</f>
        <v>11737.58223441054</v>
      </c>
      <c r="F9">
        <f>view_development_directions!G12</f>
        <v>9123.4750102808939</v>
      </c>
      <c r="G9">
        <f>view_development_directions!H12</f>
        <v>7619.0761971212532</v>
      </c>
      <c r="H9">
        <f>view_development_directions!I12</f>
        <v>8371.2756037010731</v>
      </c>
      <c r="I9">
        <f>view_development_directions!B12</f>
        <v>6407</v>
      </c>
      <c r="J9" t="str">
        <f>'regression pure'!A10</f>
        <v>learning8</v>
      </c>
      <c r="N9">
        <f t="shared" si="4"/>
        <v>13</v>
      </c>
      <c r="O9">
        <f t="shared" si="4"/>
        <v>17</v>
      </c>
      <c r="P9">
        <f t="shared" si="4"/>
        <v>16</v>
      </c>
      <c r="Q9">
        <f t="shared" si="4"/>
        <v>17</v>
      </c>
      <c r="R9">
        <f t="shared" si="5"/>
        <v>6407</v>
      </c>
      <c r="T9" t="str">
        <f>'regression pure'!A56</f>
        <v>testing8</v>
      </c>
      <c r="X9">
        <f>view_development_directions!F32</f>
        <v>18689.933326579896</v>
      </c>
      <c r="Y9">
        <f>view_development_directions!G32</f>
        <v>12997.863372874857</v>
      </c>
      <c r="Z9">
        <f>view_development_directions!H32</f>
        <v>14722.624342244504</v>
      </c>
      <c r="AA9">
        <f>view_development_directions!I32</f>
        <v>13860.243857559681</v>
      </c>
      <c r="AB9">
        <f>view_development_directions!B32</f>
        <v>13633</v>
      </c>
      <c r="AC9" t="str">
        <f t="shared" si="10"/>
        <v>testing8</v>
      </c>
      <c r="AG9">
        <f t="shared" si="6"/>
        <v>4</v>
      </c>
      <c r="AH9">
        <f t="shared" si="6"/>
        <v>12</v>
      </c>
      <c r="AI9">
        <f t="shared" si="6"/>
        <v>10</v>
      </c>
      <c r="AJ9">
        <f t="shared" si="6"/>
        <v>10</v>
      </c>
      <c r="AK9">
        <f t="shared" si="2"/>
        <v>13633</v>
      </c>
      <c r="AL9" t="str">
        <f t="shared" si="2"/>
        <v>testing8</v>
      </c>
      <c r="AP9">
        <f t="shared" si="11"/>
        <v>9025.2000000000007</v>
      </c>
      <c r="AQ9">
        <f t="shared" si="7"/>
        <v>934.7</v>
      </c>
      <c r="AR9">
        <f t="shared" si="8"/>
        <v>3727.4</v>
      </c>
      <c r="AS9">
        <f t="shared" si="9"/>
        <v>1021.5</v>
      </c>
      <c r="AT9">
        <f t="shared" si="3"/>
        <v>13633</v>
      </c>
      <c r="AU9">
        <f t="shared" si="12"/>
        <v>14708.800000000001</v>
      </c>
    </row>
    <row r="10" spans="1:47" x14ac:dyDescent="0.25">
      <c r="A10">
        <f>view_development_directions!A13</f>
        <v>21</v>
      </c>
      <c r="B10">
        <f>view_development_directions!C13</f>
        <v>21444.6</v>
      </c>
      <c r="C10">
        <f>view_development_directions!D13</f>
        <v>21451</v>
      </c>
      <c r="D10">
        <f>view_development_directions!E13</f>
        <v>21447.8</v>
      </c>
      <c r="E10">
        <f>view_development_directions!F13</f>
        <v>17088.078419042547</v>
      </c>
      <c r="F10">
        <f>view_development_directions!G13</f>
        <v>20103.611902204277</v>
      </c>
      <c r="G10">
        <f>view_development_directions!H13</f>
        <v>19702.133192636527</v>
      </c>
      <c r="H10">
        <f>view_development_directions!I13</f>
        <v>19902.872547420404</v>
      </c>
      <c r="I10">
        <f>view_development_directions!B13</f>
        <v>21451</v>
      </c>
      <c r="J10" t="str">
        <f>'regression pure'!A11</f>
        <v>learning9</v>
      </c>
      <c r="N10">
        <f t="shared" si="4"/>
        <v>4</v>
      </c>
      <c r="O10">
        <f t="shared" si="4"/>
        <v>4</v>
      </c>
      <c r="P10">
        <f t="shared" si="4"/>
        <v>5</v>
      </c>
      <c r="Q10">
        <f t="shared" si="4"/>
        <v>4</v>
      </c>
      <c r="R10">
        <f t="shared" si="5"/>
        <v>21451</v>
      </c>
      <c r="T10" t="str">
        <f>'regression pure'!A57</f>
        <v>testing9</v>
      </c>
      <c r="X10">
        <f>view_development_directions!F33</f>
        <v>10653.33169116737</v>
      </c>
      <c r="Y10">
        <f>view_development_directions!G33</f>
        <v>11138.618834814741</v>
      </c>
      <c r="Z10">
        <f>view_development_directions!H33</f>
        <v>8577.2376134261212</v>
      </c>
      <c r="AA10">
        <f>view_development_directions!I33</f>
        <v>9857.928224120431</v>
      </c>
      <c r="AB10">
        <f>view_development_directions!B33</f>
        <v>10470</v>
      </c>
      <c r="AC10" t="str">
        <f t="shared" si="10"/>
        <v>testing9</v>
      </c>
      <c r="AG10">
        <f t="shared" si="6"/>
        <v>17</v>
      </c>
      <c r="AH10">
        <f t="shared" si="6"/>
        <v>15</v>
      </c>
      <c r="AI10">
        <f t="shared" si="6"/>
        <v>16</v>
      </c>
      <c r="AJ10">
        <f t="shared" si="6"/>
        <v>16</v>
      </c>
      <c r="AK10">
        <f t="shared" si="2"/>
        <v>10470</v>
      </c>
      <c r="AL10" t="str">
        <f t="shared" si="2"/>
        <v>testing9</v>
      </c>
      <c r="AP10">
        <f t="shared" si="11"/>
        <v>6157.2</v>
      </c>
      <c r="AQ10">
        <f t="shared" si="7"/>
        <v>532</v>
      </c>
      <c r="AR10">
        <f t="shared" si="8"/>
        <v>0</v>
      </c>
      <c r="AS10">
        <f t="shared" si="9"/>
        <v>1021.5</v>
      </c>
      <c r="AT10">
        <f t="shared" si="3"/>
        <v>10470</v>
      </c>
      <c r="AU10">
        <f t="shared" si="12"/>
        <v>7710.7</v>
      </c>
    </row>
    <row r="11" spans="1:47" x14ac:dyDescent="0.25">
      <c r="A11">
        <f>view_development_directions!A14</f>
        <v>22</v>
      </c>
      <c r="B11">
        <f>view_development_directions!C14</f>
        <v>25131.5</v>
      </c>
      <c r="C11">
        <f>view_development_directions!D14</f>
        <v>25139</v>
      </c>
      <c r="D11">
        <f>view_development_directions!E14</f>
        <v>25135.25</v>
      </c>
      <c r="E11">
        <f>view_development_directions!F14</f>
        <v>19890.19963243014</v>
      </c>
      <c r="F11">
        <f>view_development_directions!G14</f>
        <v>23111.001216448676</v>
      </c>
      <c r="G11">
        <f>view_development_directions!H14</f>
        <v>24107.633454012554</v>
      </c>
      <c r="H11">
        <f>view_development_directions!I14</f>
        <v>23609.317335230615</v>
      </c>
      <c r="I11">
        <f>view_development_directions!B14</f>
        <v>25139</v>
      </c>
      <c r="J11" t="str">
        <f>'regression pure'!A12</f>
        <v>learning10</v>
      </c>
      <c r="N11">
        <f t="shared" si="4"/>
        <v>3</v>
      </c>
      <c r="O11">
        <f t="shared" si="4"/>
        <v>1</v>
      </c>
      <c r="P11">
        <f t="shared" si="4"/>
        <v>1</v>
      </c>
      <c r="Q11">
        <f t="shared" si="4"/>
        <v>1</v>
      </c>
      <c r="R11">
        <f t="shared" si="5"/>
        <v>25139</v>
      </c>
      <c r="T11" t="str">
        <f>'regression pure'!A58</f>
        <v>testing10</v>
      </c>
      <c r="X11">
        <f>view_development_directions!F34</f>
        <v>17212.880111805007</v>
      </c>
      <c r="Y11">
        <f>view_development_directions!G34</f>
        <v>14331.687041839479</v>
      </c>
      <c r="Z11">
        <f>view_development_directions!H34</f>
        <v>14697.451975577929</v>
      </c>
      <c r="AA11">
        <f>view_development_directions!I34</f>
        <v>14514.569508708704</v>
      </c>
      <c r="AB11">
        <f>view_development_directions!B34</f>
        <v>13268</v>
      </c>
      <c r="AC11" t="str">
        <f t="shared" si="10"/>
        <v>testing10</v>
      </c>
      <c r="AG11">
        <f t="shared" si="6"/>
        <v>4</v>
      </c>
      <c r="AH11">
        <f t="shared" si="6"/>
        <v>10</v>
      </c>
      <c r="AI11">
        <f t="shared" si="6"/>
        <v>10</v>
      </c>
      <c r="AJ11">
        <f t="shared" si="6"/>
        <v>10</v>
      </c>
      <c r="AK11">
        <f t="shared" si="2"/>
        <v>13268</v>
      </c>
      <c r="AL11" t="str">
        <f t="shared" si="2"/>
        <v>testing10</v>
      </c>
      <c r="AP11">
        <f t="shared" si="11"/>
        <v>9025.2000000000007</v>
      </c>
      <c r="AQ11">
        <f t="shared" si="7"/>
        <v>934.7</v>
      </c>
      <c r="AR11">
        <f t="shared" si="8"/>
        <v>3727.4</v>
      </c>
      <c r="AS11">
        <f t="shared" si="9"/>
        <v>1021.5</v>
      </c>
      <c r="AT11">
        <f t="shared" si="3"/>
        <v>13268</v>
      </c>
      <c r="AU11">
        <f t="shared" si="12"/>
        <v>14708.800000000001</v>
      </c>
    </row>
    <row r="12" spans="1:47" x14ac:dyDescent="0.25">
      <c r="A12">
        <f>view_development_directions!A15</f>
        <v>23</v>
      </c>
      <c r="B12">
        <f>view_development_directions!C15</f>
        <v>8865.2000000000007</v>
      </c>
      <c r="C12">
        <f>view_development_directions!D15</f>
        <v>9764</v>
      </c>
      <c r="D12">
        <f>view_development_directions!E15</f>
        <v>9314.6</v>
      </c>
      <c r="E12">
        <f>view_development_directions!F15</f>
        <v>11337.649463229591</v>
      </c>
      <c r="F12">
        <f>view_development_directions!G15</f>
        <v>9744.3035880083153</v>
      </c>
      <c r="G12">
        <f>view_development_directions!H15</f>
        <v>10355.901183309266</v>
      </c>
      <c r="H12">
        <f>view_development_directions!I15</f>
        <v>10050.102385658791</v>
      </c>
      <c r="I12">
        <f>view_development_directions!B15</f>
        <v>9764</v>
      </c>
      <c r="J12" t="str">
        <f>'regression pure'!A13</f>
        <v>learning11</v>
      </c>
      <c r="N12">
        <f t="shared" si="4"/>
        <v>15</v>
      </c>
      <c r="O12">
        <f t="shared" si="4"/>
        <v>15</v>
      </c>
      <c r="P12">
        <f t="shared" si="4"/>
        <v>15</v>
      </c>
      <c r="Q12">
        <f t="shared" si="4"/>
        <v>15</v>
      </c>
      <c r="R12">
        <f t="shared" si="5"/>
        <v>9764</v>
      </c>
      <c r="T12" t="str">
        <f>'regression pure'!A59</f>
        <v>testing11</v>
      </c>
      <c r="X12">
        <f>view_development_directions!F35</f>
        <v>23776.244715458117</v>
      </c>
      <c r="Y12">
        <f>view_development_directions!G35</f>
        <v>16959.779193402312</v>
      </c>
      <c r="Z12">
        <f>view_development_directions!H35</f>
        <v>10864.031693886682</v>
      </c>
      <c r="AA12">
        <f>view_development_directions!I35</f>
        <v>13911.905443644497</v>
      </c>
      <c r="AB12">
        <f>view_development_directions!B35</f>
        <v>22136</v>
      </c>
      <c r="AC12" t="str">
        <f t="shared" si="10"/>
        <v>testing11</v>
      </c>
      <c r="AG12">
        <f t="shared" si="6"/>
        <v>1</v>
      </c>
      <c r="AH12">
        <f t="shared" si="6"/>
        <v>7</v>
      </c>
      <c r="AI12">
        <f t="shared" si="6"/>
        <v>15</v>
      </c>
      <c r="AJ12">
        <f t="shared" si="6"/>
        <v>10</v>
      </c>
      <c r="AK12">
        <f t="shared" si="2"/>
        <v>22136</v>
      </c>
      <c r="AL12" t="str">
        <f t="shared" si="2"/>
        <v>testing11</v>
      </c>
      <c r="AP12">
        <f t="shared" si="11"/>
        <v>9761.7999999999993</v>
      </c>
      <c r="AQ12">
        <f t="shared" si="7"/>
        <v>3269.2</v>
      </c>
      <c r="AR12">
        <f t="shared" si="8"/>
        <v>2034.6</v>
      </c>
      <c r="AS12">
        <f t="shared" si="9"/>
        <v>1021.5</v>
      </c>
      <c r="AT12">
        <f t="shared" si="3"/>
        <v>22136</v>
      </c>
      <c r="AU12">
        <f t="shared" si="12"/>
        <v>16087.1</v>
      </c>
    </row>
    <row r="13" spans="1:47" x14ac:dyDescent="0.25">
      <c r="A13">
        <f>view_development_directions!A16</f>
        <v>24</v>
      </c>
      <c r="B13">
        <f>view_development_directions!C16</f>
        <v>17327.5</v>
      </c>
      <c r="C13">
        <f>view_development_directions!D16</f>
        <v>17396</v>
      </c>
      <c r="D13">
        <f>view_development_directions!E16</f>
        <v>17361.75</v>
      </c>
      <c r="E13">
        <f>view_development_directions!F16</f>
        <v>15751.885720596814</v>
      </c>
      <c r="F13">
        <f>view_development_directions!G16</f>
        <v>16233.713071317596</v>
      </c>
      <c r="G13">
        <f>view_development_directions!H16</f>
        <v>17723.769564957853</v>
      </c>
      <c r="H13">
        <f>view_development_directions!I16</f>
        <v>16978.741318137723</v>
      </c>
      <c r="I13">
        <f>view_development_directions!B16</f>
        <v>17396</v>
      </c>
      <c r="J13" t="str">
        <f>'regression pure'!A14</f>
        <v>learning12</v>
      </c>
      <c r="N13">
        <f t="shared" si="4"/>
        <v>7</v>
      </c>
      <c r="O13">
        <f t="shared" si="4"/>
        <v>8</v>
      </c>
      <c r="P13">
        <f t="shared" si="4"/>
        <v>6</v>
      </c>
      <c r="Q13">
        <f t="shared" si="4"/>
        <v>7</v>
      </c>
      <c r="R13">
        <f t="shared" si="5"/>
        <v>17396</v>
      </c>
      <c r="T13" t="str">
        <f>'regression pure'!A60</f>
        <v>testing12</v>
      </c>
      <c r="X13">
        <f>view_development_directions!F36</f>
        <v>9359.0125117951447</v>
      </c>
      <c r="Y13">
        <f>view_development_directions!G36</f>
        <v>6672.2709075410075</v>
      </c>
      <c r="Z13">
        <f>view_development_directions!H36</f>
        <v>6036.4050682143579</v>
      </c>
      <c r="AA13">
        <f>view_development_directions!I36</f>
        <v>6354.3379878776832</v>
      </c>
      <c r="AB13">
        <f>view_development_directions!B36</f>
        <v>6612</v>
      </c>
      <c r="AC13" t="str">
        <f t="shared" si="10"/>
        <v>testing12</v>
      </c>
      <c r="AG13">
        <f t="shared" si="6"/>
        <v>19</v>
      </c>
      <c r="AH13">
        <f t="shared" si="6"/>
        <v>20</v>
      </c>
      <c r="AI13">
        <f t="shared" si="6"/>
        <v>20</v>
      </c>
      <c r="AJ13">
        <f t="shared" si="6"/>
        <v>20</v>
      </c>
      <c r="AK13">
        <f t="shared" si="2"/>
        <v>6612</v>
      </c>
      <c r="AL13" t="str">
        <f t="shared" si="2"/>
        <v>testing12</v>
      </c>
      <c r="AP13">
        <f t="shared" si="11"/>
        <v>6157.2</v>
      </c>
      <c r="AQ13">
        <f t="shared" si="7"/>
        <v>0</v>
      </c>
      <c r="AR13">
        <f t="shared" si="8"/>
        <v>0</v>
      </c>
      <c r="AS13">
        <f t="shared" si="9"/>
        <v>0</v>
      </c>
      <c r="AT13">
        <f t="shared" si="3"/>
        <v>6612</v>
      </c>
      <c r="AU13">
        <f t="shared" si="12"/>
        <v>6157.2</v>
      </c>
    </row>
    <row r="14" spans="1:47" x14ac:dyDescent="0.25">
      <c r="A14">
        <f>view_development_directions!A17</f>
        <v>25</v>
      </c>
      <c r="B14">
        <f>view_development_directions!C17</f>
        <v>19833.599999999999</v>
      </c>
      <c r="C14">
        <f>view_development_directions!D17</f>
        <v>19840</v>
      </c>
      <c r="D14">
        <f>view_development_directions!E17</f>
        <v>19836.8</v>
      </c>
      <c r="E14">
        <f>view_development_directions!F17</f>
        <v>21377.700513433876</v>
      </c>
      <c r="F14">
        <f>view_development_directions!G17</f>
        <v>20774.452438827386</v>
      </c>
      <c r="G14">
        <f>view_development_directions!H17</f>
        <v>19828.557695896448</v>
      </c>
      <c r="H14">
        <f>view_development_directions!I17</f>
        <v>20301.505067361919</v>
      </c>
      <c r="I14">
        <f>view_development_directions!B17</f>
        <v>19840</v>
      </c>
      <c r="J14" t="str">
        <f>'regression pure'!A15</f>
        <v>learning13</v>
      </c>
      <c r="N14">
        <f t="shared" si="4"/>
        <v>2</v>
      </c>
      <c r="O14">
        <f t="shared" si="4"/>
        <v>3</v>
      </c>
      <c r="P14">
        <f t="shared" si="4"/>
        <v>4</v>
      </c>
      <c r="Q14">
        <f t="shared" si="4"/>
        <v>3</v>
      </c>
      <c r="R14">
        <f t="shared" si="5"/>
        <v>19840</v>
      </c>
      <c r="T14" t="str">
        <f>'regression pure'!A61</f>
        <v>testing13</v>
      </c>
      <c r="X14">
        <f>view_development_directions!F37</f>
        <v>20413.345570754176</v>
      </c>
      <c r="Y14">
        <f>view_development_directions!G37</f>
        <v>21737.957771807593</v>
      </c>
      <c r="Z14">
        <f>view_development_directions!H37</f>
        <v>20355.214854486749</v>
      </c>
      <c r="AA14">
        <f>view_development_directions!I37</f>
        <v>21046.586313147171</v>
      </c>
      <c r="AB14">
        <f>view_development_directions!B37</f>
        <v>19117</v>
      </c>
      <c r="AC14" t="str">
        <f t="shared" si="10"/>
        <v>testing13</v>
      </c>
      <c r="AG14">
        <f t="shared" si="6"/>
        <v>3</v>
      </c>
      <c r="AH14">
        <f t="shared" si="6"/>
        <v>3</v>
      </c>
      <c r="AI14">
        <f t="shared" si="6"/>
        <v>3</v>
      </c>
      <c r="AJ14">
        <f t="shared" si="6"/>
        <v>3</v>
      </c>
      <c r="AK14">
        <f t="shared" si="2"/>
        <v>19117</v>
      </c>
      <c r="AL14" t="str">
        <f t="shared" si="2"/>
        <v>testing13</v>
      </c>
      <c r="AP14">
        <f t="shared" si="11"/>
        <v>9025.2000000000007</v>
      </c>
      <c r="AQ14">
        <f t="shared" si="7"/>
        <v>4080.2</v>
      </c>
      <c r="AR14">
        <f t="shared" si="8"/>
        <v>9226.2999999999993</v>
      </c>
      <c r="AS14">
        <f t="shared" si="9"/>
        <v>1021.5</v>
      </c>
      <c r="AT14">
        <f t="shared" si="3"/>
        <v>19117</v>
      </c>
      <c r="AU14">
        <f t="shared" si="12"/>
        <v>23353.200000000001</v>
      </c>
    </row>
    <row r="15" spans="1:47" x14ac:dyDescent="0.25">
      <c r="A15">
        <f>view_development_directions!A18</f>
        <v>26</v>
      </c>
      <c r="B15">
        <f>view_development_directions!C18</f>
        <v>6938.8</v>
      </c>
      <c r="C15">
        <f>view_development_directions!D18</f>
        <v>6941</v>
      </c>
      <c r="D15">
        <f>view_development_directions!E18</f>
        <v>6939.9</v>
      </c>
      <c r="E15">
        <f>view_development_directions!F18</f>
        <v>11452.358836322153</v>
      </c>
      <c r="F15">
        <f>view_development_directions!G18</f>
        <v>7464.5437144142106</v>
      </c>
      <c r="G15">
        <f>view_development_directions!H18</f>
        <v>6036.6104553714022</v>
      </c>
      <c r="H15">
        <f>view_development_directions!I18</f>
        <v>6750.5770848928059</v>
      </c>
      <c r="I15">
        <f>view_development_directions!B18</f>
        <v>6941</v>
      </c>
      <c r="J15" t="str">
        <f>'regression pure'!A16</f>
        <v>learning14</v>
      </c>
      <c r="N15">
        <f t="shared" si="4"/>
        <v>14</v>
      </c>
      <c r="O15">
        <f t="shared" si="4"/>
        <v>18</v>
      </c>
      <c r="P15">
        <f t="shared" si="4"/>
        <v>20</v>
      </c>
      <c r="Q15">
        <f t="shared" si="4"/>
        <v>20</v>
      </c>
      <c r="R15">
        <f t="shared" si="5"/>
        <v>6941</v>
      </c>
      <c r="T15" t="str">
        <f>'regression pure'!A62</f>
        <v>testing14</v>
      </c>
      <c r="X15">
        <f>view_development_directions!F38</f>
        <v>21280.312929610769</v>
      </c>
      <c r="Y15">
        <f>view_development_directions!G38</f>
        <v>23430.78994986623</v>
      </c>
      <c r="Z15">
        <f>view_development_directions!H38</f>
        <v>21329.176635697244</v>
      </c>
      <c r="AA15">
        <f>view_development_directions!I38</f>
        <v>22379.983292781737</v>
      </c>
      <c r="AB15">
        <f>view_development_directions!B38</f>
        <v>22950</v>
      </c>
      <c r="AC15" t="str">
        <f t="shared" si="10"/>
        <v>testing14</v>
      </c>
      <c r="AG15">
        <f t="shared" si="6"/>
        <v>3</v>
      </c>
      <c r="AH15">
        <f t="shared" si="6"/>
        <v>1</v>
      </c>
      <c r="AI15">
        <f t="shared" si="6"/>
        <v>3</v>
      </c>
      <c r="AJ15">
        <f t="shared" si="6"/>
        <v>3</v>
      </c>
      <c r="AK15">
        <f t="shared" si="2"/>
        <v>22950</v>
      </c>
      <c r="AL15" t="str">
        <f t="shared" si="2"/>
        <v>testing14</v>
      </c>
      <c r="AP15">
        <f t="shared" si="11"/>
        <v>9025.2000000000007</v>
      </c>
      <c r="AQ15">
        <f t="shared" si="7"/>
        <v>5817.9</v>
      </c>
      <c r="AR15">
        <f t="shared" si="8"/>
        <v>9226.2999999999993</v>
      </c>
      <c r="AS15">
        <f t="shared" si="9"/>
        <v>1021.5</v>
      </c>
      <c r="AT15">
        <f t="shared" si="3"/>
        <v>22950</v>
      </c>
      <c r="AU15">
        <f t="shared" si="12"/>
        <v>25090.9</v>
      </c>
    </row>
    <row r="16" spans="1:47" x14ac:dyDescent="0.25">
      <c r="A16">
        <f>view_development_directions!A19</f>
        <v>27</v>
      </c>
      <c r="B16">
        <f>view_development_directions!C19</f>
        <v>11705.3</v>
      </c>
      <c r="C16">
        <f>view_development_directions!D19</f>
        <v>11709</v>
      </c>
      <c r="D16">
        <f>view_development_directions!E19</f>
        <v>11707.15</v>
      </c>
      <c r="E16">
        <f>view_development_directions!F19</f>
        <v>14132.805311782367</v>
      </c>
      <c r="F16">
        <f>view_development_directions!G19</f>
        <v>12133.698364924288</v>
      </c>
      <c r="G16">
        <f>view_development_directions!H19</f>
        <v>11415.80118256847</v>
      </c>
      <c r="H16">
        <f>view_development_directions!I19</f>
        <v>11774.749773746378</v>
      </c>
      <c r="I16">
        <f>view_development_directions!B19</f>
        <v>11709</v>
      </c>
      <c r="J16" t="str">
        <f>'regression pure'!A17</f>
        <v>learning15</v>
      </c>
      <c r="N16">
        <f t="shared" si="4"/>
        <v>11</v>
      </c>
      <c r="O16">
        <f t="shared" si="4"/>
        <v>12</v>
      </c>
      <c r="P16">
        <f t="shared" si="4"/>
        <v>14</v>
      </c>
      <c r="Q16">
        <f t="shared" si="4"/>
        <v>13</v>
      </c>
      <c r="R16">
        <f t="shared" si="5"/>
        <v>11709</v>
      </c>
      <c r="T16" t="str">
        <f>'regression pure'!A63</f>
        <v>testing15</v>
      </c>
      <c r="X16">
        <f>view_development_directions!F39</f>
        <v>13831.121774461624</v>
      </c>
      <c r="Y16">
        <f>view_development_directions!G39</f>
        <v>14125.350293222609</v>
      </c>
      <c r="Z16">
        <f>view_development_directions!H39</f>
        <v>13807.039936010417</v>
      </c>
      <c r="AA16">
        <f>view_development_directions!I39</f>
        <v>13966.195114616512</v>
      </c>
      <c r="AB16">
        <f>view_development_directions!B39</f>
        <v>12149</v>
      </c>
      <c r="AC16" t="str">
        <f t="shared" si="10"/>
        <v>testing15</v>
      </c>
      <c r="AG16">
        <f t="shared" si="6"/>
        <v>12</v>
      </c>
      <c r="AH16">
        <f t="shared" si="6"/>
        <v>10</v>
      </c>
      <c r="AI16">
        <f t="shared" si="6"/>
        <v>11</v>
      </c>
      <c r="AJ16">
        <f t="shared" si="6"/>
        <v>10</v>
      </c>
      <c r="AK16">
        <f t="shared" si="2"/>
        <v>12149</v>
      </c>
      <c r="AL16" t="str">
        <f t="shared" si="2"/>
        <v>testing15</v>
      </c>
      <c r="AP16">
        <f t="shared" si="11"/>
        <v>7365.4</v>
      </c>
      <c r="AQ16">
        <f t="shared" si="7"/>
        <v>934.7</v>
      </c>
      <c r="AR16">
        <f t="shared" si="8"/>
        <v>3074.6</v>
      </c>
      <c r="AS16">
        <f t="shared" si="9"/>
        <v>1021.5</v>
      </c>
      <c r="AT16">
        <f t="shared" si="3"/>
        <v>12149</v>
      </c>
      <c r="AU16">
        <f t="shared" si="12"/>
        <v>12396.2</v>
      </c>
    </row>
    <row r="17" spans="1:49" x14ac:dyDescent="0.25">
      <c r="A17">
        <f>view_development_directions!A20</f>
        <v>28</v>
      </c>
      <c r="B17">
        <f>view_development_directions!C20</f>
        <v>14679.3</v>
      </c>
      <c r="C17">
        <f>view_development_directions!D20</f>
        <v>14684</v>
      </c>
      <c r="D17">
        <f>view_development_directions!E20</f>
        <v>14681.65</v>
      </c>
      <c r="E17">
        <f>view_development_directions!F20</f>
        <v>16915.757322028236</v>
      </c>
      <c r="F17">
        <f>view_development_directions!G20</f>
        <v>15089.254984511368</v>
      </c>
      <c r="G17">
        <f>view_development_directions!H20</f>
        <v>16612.909161507683</v>
      </c>
      <c r="H17">
        <f>view_development_directions!I20</f>
        <v>15851.082073009526</v>
      </c>
      <c r="I17">
        <f>view_development_directions!B20</f>
        <v>14684</v>
      </c>
      <c r="J17" t="str">
        <f>'regression pure'!A18</f>
        <v>learning16</v>
      </c>
      <c r="N17">
        <f t="shared" si="4"/>
        <v>5</v>
      </c>
      <c r="O17">
        <f t="shared" si="4"/>
        <v>9</v>
      </c>
      <c r="P17">
        <f t="shared" si="4"/>
        <v>8</v>
      </c>
      <c r="Q17">
        <f t="shared" si="4"/>
        <v>9</v>
      </c>
      <c r="R17">
        <f t="shared" si="5"/>
        <v>14684</v>
      </c>
      <c r="T17" t="str">
        <f>'regression pure'!A64</f>
        <v>testing16</v>
      </c>
      <c r="X17">
        <f>view_development_directions!F40</f>
        <v>18360.54275160352</v>
      </c>
      <c r="Y17">
        <f>view_development_directions!G40</f>
        <v>18882.656739736707</v>
      </c>
      <c r="Z17">
        <f>view_development_directions!H40</f>
        <v>20356.033043679639</v>
      </c>
      <c r="AA17">
        <f>view_development_directions!I40</f>
        <v>19619.344891708173</v>
      </c>
      <c r="AB17">
        <f>view_development_directions!B40</f>
        <v>14752</v>
      </c>
      <c r="AC17" t="str">
        <f t="shared" si="10"/>
        <v>testing16</v>
      </c>
      <c r="AG17">
        <f t="shared" si="6"/>
        <v>4</v>
      </c>
      <c r="AH17">
        <f t="shared" si="6"/>
        <v>5</v>
      </c>
      <c r="AI17">
        <f t="shared" si="6"/>
        <v>3</v>
      </c>
      <c r="AJ17">
        <f t="shared" si="6"/>
        <v>5</v>
      </c>
      <c r="AK17">
        <f t="shared" ref="AK17:AL21" si="13">AB17</f>
        <v>14752</v>
      </c>
      <c r="AL17" t="str">
        <f t="shared" si="13"/>
        <v>testing16</v>
      </c>
      <c r="AP17">
        <f t="shared" si="11"/>
        <v>9025.2000000000007</v>
      </c>
      <c r="AQ17">
        <f t="shared" si="7"/>
        <v>4080.2</v>
      </c>
      <c r="AR17">
        <f t="shared" si="8"/>
        <v>9226.2999999999993</v>
      </c>
      <c r="AS17">
        <f t="shared" si="9"/>
        <v>1021.5</v>
      </c>
      <c r="AT17">
        <f t="shared" ref="AT17:AT21" si="14">AK17</f>
        <v>14752</v>
      </c>
      <c r="AU17">
        <f t="shared" si="12"/>
        <v>23353.200000000001</v>
      </c>
    </row>
    <row r="18" spans="1:49" x14ac:dyDescent="0.25">
      <c r="A18">
        <f>view_development_directions!A21</f>
        <v>29</v>
      </c>
      <c r="B18">
        <f>view_development_directions!C21</f>
        <v>7373.6</v>
      </c>
      <c r="C18">
        <f>view_development_directions!D21</f>
        <v>8988</v>
      </c>
      <c r="D18">
        <f>view_development_directions!E21</f>
        <v>8180.8</v>
      </c>
      <c r="E18">
        <f>view_development_directions!F21</f>
        <v>6745.0234636698979</v>
      </c>
      <c r="F18">
        <f>view_development_directions!G21</f>
        <v>7438.664895568807</v>
      </c>
      <c r="G18">
        <f>view_development_directions!H21</f>
        <v>7162.2864228067956</v>
      </c>
      <c r="H18">
        <f>view_development_directions!I21</f>
        <v>7300.4756591878013</v>
      </c>
      <c r="I18">
        <f>view_development_directions!B21</f>
        <v>8988</v>
      </c>
      <c r="J18" t="str">
        <f>'regression pure'!A19</f>
        <v>learning17</v>
      </c>
      <c r="N18">
        <f t="shared" si="4"/>
        <v>20</v>
      </c>
      <c r="O18">
        <f t="shared" si="4"/>
        <v>19</v>
      </c>
      <c r="P18">
        <f t="shared" si="4"/>
        <v>19</v>
      </c>
      <c r="Q18">
        <f t="shared" si="4"/>
        <v>18</v>
      </c>
      <c r="R18">
        <f t="shared" si="5"/>
        <v>8988</v>
      </c>
      <c r="T18" t="str">
        <f>'regression pure'!A65</f>
        <v>testing17</v>
      </c>
      <c r="X18">
        <f>view_development_directions!F41</f>
        <v>21039.299252005527</v>
      </c>
      <c r="Y18">
        <f>view_development_directions!G41</f>
        <v>20045.941636159256</v>
      </c>
      <c r="Z18">
        <f>view_development_directions!H41</f>
        <v>19528.174062373517</v>
      </c>
      <c r="AA18">
        <f>view_development_directions!I41</f>
        <v>19787.057849266384</v>
      </c>
      <c r="AB18">
        <f>view_development_directions!B41</f>
        <v>14912</v>
      </c>
      <c r="AC18" t="str">
        <f t="shared" si="10"/>
        <v>testing17</v>
      </c>
      <c r="AG18">
        <f t="shared" si="6"/>
        <v>3</v>
      </c>
      <c r="AH18">
        <f t="shared" si="6"/>
        <v>5</v>
      </c>
      <c r="AI18">
        <f t="shared" si="6"/>
        <v>6</v>
      </c>
      <c r="AJ18">
        <f t="shared" si="6"/>
        <v>5</v>
      </c>
      <c r="AK18">
        <f t="shared" si="13"/>
        <v>14912</v>
      </c>
      <c r="AL18" t="str">
        <f t="shared" si="13"/>
        <v>testing17</v>
      </c>
      <c r="AP18">
        <f t="shared" si="11"/>
        <v>9025.2000000000007</v>
      </c>
      <c r="AQ18">
        <f t="shared" si="7"/>
        <v>4080.2</v>
      </c>
      <c r="AR18">
        <f t="shared" si="8"/>
        <v>6479.1</v>
      </c>
      <c r="AS18">
        <f t="shared" si="9"/>
        <v>1021.5</v>
      </c>
      <c r="AT18">
        <f t="shared" si="14"/>
        <v>14912</v>
      </c>
      <c r="AU18">
        <f t="shared" si="12"/>
        <v>20606</v>
      </c>
    </row>
    <row r="19" spans="1:49" x14ac:dyDescent="0.25">
      <c r="A19">
        <f>view_development_directions!A22</f>
        <v>30</v>
      </c>
      <c r="B19">
        <f>view_development_directions!C22</f>
        <v>15408.1</v>
      </c>
      <c r="C19">
        <f>view_development_directions!D22</f>
        <v>15413</v>
      </c>
      <c r="D19">
        <f>view_development_directions!E22</f>
        <v>15410.55</v>
      </c>
      <c r="E19">
        <f>view_development_directions!F22</f>
        <v>15554.414969789814</v>
      </c>
      <c r="F19">
        <f>view_development_directions!G22</f>
        <v>16254.309060745265</v>
      </c>
      <c r="G19">
        <f>view_development_directions!H22</f>
        <v>15678.468883709778</v>
      </c>
      <c r="H19">
        <f>view_development_directions!I22</f>
        <v>15966.388972227522</v>
      </c>
      <c r="I19">
        <f>view_development_directions!B22</f>
        <v>15413</v>
      </c>
      <c r="J19" t="str">
        <f>'regression pure'!A20</f>
        <v>learning18</v>
      </c>
      <c r="N19">
        <f t="shared" si="4"/>
        <v>8</v>
      </c>
      <c r="O19">
        <f t="shared" si="4"/>
        <v>7</v>
      </c>
      <c r="P19">
        <f t="shared" si="4"/>
        <v>9</v>
      </c>
      <c r="Q19">
        <f t="shared" si="4"/>
        <v>8</v>
      </c>
      <c r="R19">
        <f t="shared" si="5"/>
        <v>15413</v>
      </c>
      <c r="T19" t="str">
        <f>'regression pure'!A66</f>
        <v>testing18</v>
      </c>
      <c r="X19">
        <f>view_development_directions!F42</f>
        <v>14159.520644671928</v>
      </c>
      <c r="Y19">
        <f>view_development_directions!G42</f>
        <v>11412.30147239809</v>
      </c>
      <c r="Z19">
        <f>view_development_directions!H42</f>
        <v>12020.769368606932</v>
      </c>
      <c r="AA19">
        <f>view_development_directions!I42</f>
        <v>11716.535420502511</v>
      </c>
      <c r="AB19">
        <f>view_development_directions!B42</f>
        <v>14325</v>
      </c>
      <c r="AC19" t="str">
        <f t="shared" si="10"/>
        <v>testing18</v>
      </c>
      <c r="AG19">
        <f t="shared" si="6"/>
        <v>11</v>
      </c>
      <c r="AH19">
        <f t="shared" si="6"/>
        <v>14</v>
      </c>
      <c r="AI19">
        <f t="shared" si="6"/>
        <v>13</v>
      </c>
      <c r="AJ19">
        <f t="shared" si="6"/>
        <v>14</v>
      </c>
      <c r="AK19">
        <f t="shared" si="13"/>
        <v>14325</v>
      </c>
      <c r="AL19" t="str">
        <f t="shared" si="13"/>
        <v>testing18</v>
      </c>
      <c r="AP19">
        <f t="shared" si="11"/>
        <v>7365.4</v>
      </c>
      <c r="AQ19">
        <f t="shared" si="7"/>
        <v>934.7</v>
      </c>
      <c r="AR19">
        <f t="shared" si="8"/>
        <v>3074.6</v>
      </c>
      <c r="AS19">
        <f t="shared" si="9"/>
        <v>1021.5</v>
      </c>
      <c r="AT19">
        <f t="shared" si="14"/>
        <v>14325</v>
      </c>
      <c r="AU19">
        <f t="shared" si="12"/>
        <v>12396.2</v>
      </c>
    </row>
    <row r="20" spans="1:49" x14ac:dyDescent="0.25">
      <c r="A20">
        <f>view_development_directions!A23</f>
        <v>31</v>
      </c>
      <c r="B20">
        <f>view_development_directions!C23</f>
        <v>23270</v>
      </c>
      <c r="C20">
        <f>view_development_directions!D23</f>
        <v>24137</v>
      </c>
      <c r="D20">
        <f>view_development_directions!E23</f>
        <v>23703.5</v>
      </c>
      <c r="E20">
        <f>view_development_directions!F23</f>
        <v>23240.489551608734</v>
      </c>
      <c r="F20">
        <f>view_development_directions!G23</f>
        <v>22745.206208525851</v>
      </c>
      <c r="G20">
        <f>view_development_directions!H23</f>
        <v>22844.398732051428</v>
      </c>
      <c r="H20">
        <f>view_development_directions!I23</f>
        <v>22794.80247028864</v>
      </c>
      <c r="I20">
        <f>view_development_directions!B23</f>
        <v>24136</v>
      </c>
      <c r="J20" t="str">
        <f>'regression pure'!A21</f>
        <v>learning19</v>
      </c>
      <c r="N20">
        <f t="shared" si="4"/>
        <v>1</v>
      </c>
      <c r="O20">
        <f t="shared" si="4"/>
        <v>2</v>
      </c>
      <c r="P20">
        <f t="shared" si="4"/>
        <v>2</v>
      </c>
      <c r="Q20">
        <f t="shared" si="4"/>
        <v>2</v>
      </c>
      <c r="R20">
        <f t="shared" si="5"/>
        <v>24136</v>
      </c>
      <c r="T20" t="str">
        <f>'regression pure'!A67</f>
        <v>testing19</v>
      </c>
      <c r="X20">
        <f>view_development_directions!F43</f>
        <v>14368.587963138662</v>
      </c>
      <c r="Y20">
        <f>view_development_directions!G43</f>
        <v>10386.410843124015</v>
      </c>
      <c r="Z20">
        <f>view_development_directions!H43</f>
        <v>14798.533196450535</v>
      </c>
      <c r="AA20">
        <f>view_development_directions!I43</f>
        <v>12592.472019787274</v>
      </c>
      <c r="AB20">
        <f>view_development_directions!B43</f>
        <v>15512</v>
      </c>
      <c r="AC20" t="str">
        <f t="shared" si="10"/>
        <v>testing19</v>
      </c>
      <c r="AG20">
        <f t="shared" si="6"/>
        <v>10</v>
      </c>
      <c r="AH20">
        <f t="shared" si="6"/>
        <v>15</v>
      </c>
      <c r="AI20">
        <f t="shared" si="6"/>
        <v>10</v>
      </c>
      <c r="AJ20">
        <f t="shared" si="6"/>
        <v>12</v>
      </c>
      <c r="AK20">
        <f t="shared" si="13"/>
        <v>15512</v>
      </c>
      <c r="AL20" t="str">
        <f t="shared" si="13"/>
        <v>testing19</v>
      </c>
      <c r="AP20">
        <f t="shared" si="11"/>
        <v>7365.4</v>
      </c>
      <c r="AQ20">
        <f t="shared" si="7"/>
        <v>532</v>
      </c>
      <c r="AR20">
        <f t="shared" si="8"/>
        <v>3727.4</v>
      </c>
      <c r="AS20">
        <f t="shared" si="9"/>
        <v>1021.5</v>
      </c>
      <c r="AT20">
        <f t="shared" si="14"/>
        <v>15512</v>
      </c>
      <c r="AU20">
        <f t="shared" si="12"/>
        <v>12646.3</v>
      </c>
    </row>
    <row r="21" spans="1:49" x14ac:dyDescent="0.25">
      <c r="A21">
        <f>view_development_directions!A24</f>
        <v>32</v>
      </c>
      <c r="B21">
        <f>view_development_directions!C24</f>
        <v>7126.7</v>
      </c>
      <c r="C21">
        <f>view_development_directions!D24</f>
        <v>6651</v>
      </c>
      <c r="D21">
        <f>view_development_directions!E24</f>
        <v>6888.85</v>
      </c>
      <c r="E21">
        <f>view_development_directions!F24</f>
        <v>8234.9277351465116</v>
      </c>
      <c r="F21">
        <f>view_development_directions!G24</f>
        <v>6337.4026580013615</v>
      </c>
      <c r="G21">
        <f>view_development_directions!H24</f>
        <v>7578.4083896139182</v>
      </c>
      <c r="H21">
        <f>view_development_directions!I24</f>
        <v>6957.9055238076398</v>
      </c>
      <c r="I21">
        <f>view_development_directions!B24</f>
        <v>6651</v>
      </c>
      <c r="J21" t="str">
        <f>'regression pure'!A22</f>
        <v>learning20</v>
      </c>
      <c r="N21">
        <f t="shared" si="4"/>
        <v>19</v>
      </c>
      <c r="O21">
        <f t="shared" si="4"/>
        <v>20</v>
      </c>
      <c r="P21">
        <f t="shared" si="4"/>
        <v>17</v>
      </c>
      <c r="Q21">
        <f t="shared" si="4"/>
        <v>19</v>
      </c>
      <c r="R21">
        <f t="shared" si="5"/>
        <v>6651</v>
      </c>
      <c r="T21" t="str">
        <f>'regression pure'!A68</f>
        <v>testing20</v>
      </c>
      <c r="X21">
        <f>view_development_directions!F44</f>
        <v>16786.284827114599</v>
      </c>
      <c r="Y21">
        <f>view_development_directions!G44</f>
        <v>9771.5201305114333</v>
      </c>
      <c r="Z21">
        <f>view_development_directions!H44</f>
        <v>11082.919347808955</v>
      </c>
      <c r="AA21">
        <f>view_development_directions!I44</f>
        <v>10427.219739160195</v>
      </c>
      <c r="AB21">
        <f>view_development_directions!B44</f>
        <v>12842</v>
      </c>
      <c r="AC21" t="str">
        <f t="shared" si="10"/>
        <v>testing20</v>
      </c>
      <c r="AG21">
        <f t="shared" si="6"/>
        <v>6</v>
      </c>
      <c r="AH21">
        <f t="shared" si="6"/>
        <v>15</v>
      </c>
      <c r="AI21">
        <f t="shared" si="6"/>
        <v>15</v>
      </c>
      <c r="AJ21">
        <f t="shared" si="6"/>
        <v>15</v>
      </c>
      <c r="AK21">
        <f t="shared" si="13"/>
        <v>12842</v>
      </c>
      <c r="AL21" t="str">
        <f t="shared" si="13"/>
        <v>testing20</v>
      </c>
      <c r="AP21">
        <f t="shared" si="11"/>
        <v>8972.2999999999993</v>
      </c>
      <c r="AQ21">
        <f t="shared" si="7"/>
        <v>532</v>
      </c>
      <c r="AR21">
        <f t="shared" si="8"/>
        <v>2034.6</v>
      </c>
      <c r="AS21">
        <f t="shared" si="9"/>
        <v>1021.5</v>
      </c>
      <c r="AT21">
        <f t="shared" si="14"/>
        <v>12842</v>
      </c>
      <c r="AU21">
        <f t="shared" si="12"/>
        <v>12560.4</v>
      </c>
    </row>
    <row r="22" spans="1:49" x14ac:dyDescent="0.25">
      <c r="AT22">
        <f>SUM(AT2:AT21)</f>
        <v>305369</v>
      </c>
      <c r="AU22">
        <f>SUM(AU2:AU21)</f>
        <v>314800.30000000005</v>
      </c>
      <c r="AV22" t="s">
        <v>295</v>
      </c>
      <c r="AW22" s="20">
        <f>AU22/AT22</f>
        <v>1.03088492938052</v>
      </c>
    </row>
    <row r="23" spans="1:49" ht="18.75" x14ac:dyDescent="0.25">
      <c r="A23" s="8"/>
      <c r="AV23" t="s">
        <v>272</v>
      </c>
      <c r="AW23">
        <f>CORREL(AU2:AU21,AT2:AT21)</f>
        <v>0.75191461295610706</v>
      </c>
    </row>
    <row r="24" spans="1:49" x14ac:dyDescent="0.25">
      <c r="A24" s="9"/>
    </row>
    <row r="27" spans="1:49" ht="31.5" x14ac:dyDescent="0.25">
      <c r="A27" s="10" t="s">
        <v>162</v>
      </c>
      <c r="B27" s="11">
        <v>8214808</v>
      </c>
      <c r="C27" s="10" t="s">
        <v>164</v>
      </c>
      <c r="D27" s="11">
        <v>20</v>
      </c>
      <c r="E27" s="10" t="s">
        <v>165</v>
      </c>
      <c r="F27" s="11">
        <v>4</v>
      </c>
      <c r="G27" s="10" t="s">
        <v>166</v>
      </c>
      <c r="H27" s="11">
        <v>20</v>
      </c>
      <c r="I27" s="10" t="s">
        <v>167</v>
      </c>
      <c r="J27" s="11">
        <v>0</v>
      </c>
      <c r="K27" s="10" t="s">
        <v>168</v>
      </c>
      <c r="L27" s="11" t="s">
        <v>422</v>
      </c>
    </row>
    <row r="28" spans="1:49" ht="19.5" thickBot="1" x14ac:dyDescent="0.3">
      <c r="A28" s="8"/>
    </row>
    <row r="29" spans="1:49" ht="15.75" thickBot="1" x14ac:dyDescent="0.3">
      <c r="A29" s="12" t="s">
        <v>170</v>
      </c>
      <c r="B29" s="12" t="s">
        <v>171</v>
      </c>
      <c r="C29" s="12" t="s">
        <v>172</v>
      </c>
      <c r="D29" s="12" t="s">
        <v>173</v>
      </c>
      <c r="E29" s="12" t="s">
        <v>174</v>
      </c>
      <c r="F29" s="12" t="s">
        <v>357</v>
      </c>
    </row>
    <row r="30" spans="1:49" ht="15.75" thickBot="1" x14ac:dyDescent="0.3">
      <c r="A30" s="12" t="s">
        <v>184</v>
      </c>
      <c r="B30" s="13">
        <v>6</v>
      </c>
      <c r="C30" s="13">
        <v>6</v>
      </c>
      <c r="D30" s="13">
        <v>7</v>
      </c>
      <c r="E30" s="13">
        <v>6</v>
      </c>
      <c r="F30" s="13">
        <v>18648</v>
      </c>
    </row>
    <row r="31" spans="1:49" ht="15.75" thickBot="1" x14ac:dyDescent="0.3">
      <c r="A31" s="12" t="s">
        <v>185</v>
      </c>
      <c r="B31" s="13">
        <v>18</v>
      </c>
      <c r="C31" s="13">
        <v>14</v>
      </c>
      <c r="D31" s="13">
        <v>13</v>
      </c>
      <c r="E31" s="13">
        <v>14</v>
      </c>
      <c r="F31" s="13">
        <v>11282</v>
      </c>
    </row>
    <row r="32" spans="1:49" ht="15.75" thickBot="1" x14ac:dyDescent="0.3">
      <c r="A32" s="12" t="s">
        <v>186</v>
      </c>
      <c r="B32" s="13">
        <v>17</v>
      </c>
      <c r="C32" s="13">
        <v>13</v>
      </c>
      <c r="D32" s="13">
        <v>12</v>
      </c>
      <c r="E32" s="13">
        <v>12</v>
      </c>
      <c r="F32" s="13">
        <v>11137</v>
      </c>
    </row>
    <row r="33" spans="1:6" ht="15.75" thickBot="1" x14ac:dyDescent="0.3">
      <c r="A33" s="12" t="s">
        <v>187</v>
      </c>
      <c r="B33" s="13">
        <v>10</v>
      </c>
      <c r="C33" s="13">
        <v>10</v>
      </c>
      <c r="D33" s="13">
        <v>11</v>
      </c>
      <c r="E33" s="13">
        <v>11</v>
      </c>
      <c r="F33" s="13">
        <v>12420</v>
      </c>
    </row>
    <row r="34" spans="1:6" ht="15.75" thickBot="1" x14ac:dyDescent="0.3">
      <c r="A34" s="12" t="s">
        <v>188</v>
      </c>
      <c r="B34" s="13">
        <v>16</v>
      </c>
      <c r="C34" s="13">
        <v>16</v>
      </c>
      <c r="D34" s="13">
        <v>18</v>
      </c>
      <c r="E34" s="13">
        <v>16</v>
      </c>
      <c r="F34" s="13">
        <v>5687</v>
      </c>
    </row>
    <row r="35" spans="1:6" ht="15.75" thickBot="1" x14ac:dyDescent="0.3">
      <c r="A35" s="12" t="s">
        <v>189</v>
      </c>
      <c r="B35" s="13">
        <v>12</v>
      </c>
      <c r="C35" s="13">
        <v>11</v>
      </c>
      <c r="D35" s="13">
        <v>10</v>
      </c>
      <c r="E35" s="13">
        <v>10</v>
      </c>
      <c r="F35" s="13">
        <v>13074</v>
      </c>
    </row>
    <row r="36" spans="1:6" ht="15.75" thickBot="1" x14ac:dyDescent="0.3">
      <c r="A36" s="12" t="s">
        <v>190</v>
      </c>
      <c r="B36" s="13">
        <v>9</v>
      </c>
      <c r="C36" s="13">
        <v>5</v>
      </c>
      <c r="D36" s="13">
        <v>3</v>
      </c>
      <c r="E36" s="13">
        <v>5</v>
      </c>
      <c r="F36" s="13">
        <v>21735</v>
      </c>
    </row>
    <row r="37" spans="1:6" ht="15.75" thickBot="1" x14ac:dyDescent="0.3">
      <c r="A37" s="12" t="s">
        <v>191</v>
      </c>
      <c r="B37" s="13">
        <v>13</v>
      </c>
      <c r="C37" s="13">
        <v>17</v>
      </c>
      <c r="D37" s="13">
        <v>16</v>
      </c>
      <c r="E37" s="13">
        <v>17</v>
      </c>
      <c r="F37" s="13">
        <v>6407</v>
      </c>
    </row>
    <row r="38" spans="1:6" ht="15.75" thickBot="1" x14ac:dyDescent="0.3">
      <c r="A38" s="12" t="s">
        <v>192</v>
      </c>
      <c r="B38" s="13">
        <v>4</v>
      </c>
      <c r="C38" s="13">
        <v>4</v>
      </c>
      <c r="D38" s="13">
        <v>5</v>
      </c>
      <c r="E38" s="13">
        <v>4</v>
      </c>
      <c r="F38" s="13">
        <v>21451</v>
      </c>
    </row>
    <row r="39" spans="1:6" ht="15.75" thickBot="1" x14ac:dyDescent="0.3">
      <c r="A39" s="12" t="s">
        <v>193</v>
      </c>
      <c r="B39" s="13">
        <v>3</v>
      </c>
      <c r="C39" s="13">
        <v>1</v>
      </c>
      <c r="D39" s="13">
        <v>1</v>
      </c>
      <c r="E39" s="13">
        <v>1</v>
      </c>
      <c r="F39" s="13">
        <v>25139</v>
      </c>
    </row>
    <row r="40" spans="1:6" ht="15.75" thickBot="1" x14ac:dyDescent="0.3">
      <c r="A40" s="12" t="s">
        <v>194</v>
      </c>
      <c r="B40" s="13">
        <v>15</v>
      </c>
      <c r="C40" s="13">
        <v>15</v>
      </c>
      <c r="D40" s="13">
        <v>15</v>
      </c>
      <c r="E40" s="13">
        <v>15</v>
      </c>
      <c r="F40" s="13">
        <v>9764</v>
      </c>
    </row>
    <row r="41" spans="1:6" ht="15.75" thickBot="1" x14ac:dyDescent="0.3">
      <c r="A41" s="12" t="s">
        <v>195</v>
      </c>
      <c r="B41" s="13">
        <v>7</v>
      </c>
      <c r="C41" s="13">
        <v>8</v>
      </c>
      <c r="D41" s="13">
        <v>6</v>
      </c>
      <c r="E41" s="13">
        <v>7</v>
      </c>
      <c r="F41" s="13">
        <v>17396</v>
      </c>
    </row>
    <row r="42" spans="1:6" ht="15.75" thickBot="1" x14ac:dyDescent="0.3">
      <c r="A42" s="12" t="s">
        <v>196</v>
      </c>
      <c r="B42" s="13">
        <v>2</v>
      </c>
      <c r="C42" s="13">
        <v>3</v>
      </c>
      <c r="D42" s="13">
        <v>4</v>
      </c>
      <c r="E42" s="13">
        <v>3</v>
      </c>
      <c r="F42" s="13">
        <v>19840</v>
      </c>
    </row>
    <row r="43" spans="1:6" ht="15.75" thickBot="1" x14ac:dyDescent="0.3">
      <c r="A43" s="12" t="s">
        <v>197</v>
      </c>
      <c r="B43" s="13">
        <v>14</v>
      </c>
      <c r="C43" s="13">
        <v>18</v>
      </c>
      <c r="D43" s="13">
        <v>20</v>
      </c>
      <c r="E43" s="13">
        <v>20</v>
      </c>
      <c r="F43" s="13">
        <v>6941</v>
      </c>
    </row>
    <row r="44" spans="1:6" ht="15.75" thickBot="1" x14ac:dyDescent="0.3">
      <c r="A44" s="12" t="s">
        <v>198</v>
      </c>
      <c r="B44" s="13">
        <v>11</v>
      </c>
      <c r="C44" s="13">
        <v>12</v>
      </c>
      <c r="D44" s="13">
        <v>14</v>
      </c>
      <c r="E44" s="13">
        <v>13</v>
      </c>
      <c r="F44" s="13">
        <v>11709</v>
      </c>
    </row>
    <row r="45" spans="1:6" ht="15.75" thickBot="1" x14ac:dyDescent="0.3">
      <c r="A45" s="12" t="s">
        <v>199</v>
      </c>
      <c r="B45" s="13">
        <v>5</v>
      </c>
      <c r="C45" s="13">
        <v>9</v>
      </c>
      <c r="D45" s="13">
        <v>8</v>
      </c>
      <c r="E45" s="13">
        <v>9</v>
      </c>
      <c r="F45" s="13">
        <v>14684</v>
      </c>
    </row>
    <row r="46" spans="1:6" ht="15.75" thickBot="1" x14ac:dyDescent="0.3">
      <c r="A46" s="12" t="s">
        <v>200</v>
      </c>
      <c r="B46" s="13">
        <v>20</v>
      </c>
      <c r="C46" s="13">
        <v>19</v>
      </c>
      <c r="D46" s="13">
        <v>19</v>
      </c>
      <c r="E46" s="13">
        <v>18</v>
      </c>
      <c r="F46" s="13">
        <v>8988</v>
      </c>
    </row>
    <row r="47" spans="1:6" ht="15.75" thickBot="1" x14ac:dyDescent="0.3">
      <c r="A47" s="12" t="s">
        <v>201</v>
      </c>
      <c r="B47" s="13">
        <v>8</v>
      </c>
      <c r="C47" s="13">
        <v>7</v>
      </c>
      <c r="D47" s="13">
        <v>9</v>
      </c>
      <c r="E47" s="13">
        <v>8</v>
      </c>
      <c r="F47" s="13">
        <v>15413</v>
      </c>
    </row>
    <row r="48" spans="1:6" ht="15.75" thickBot="1" x14ac:dyDescent="0.3">
      <c r="A48" s="12" t="s">
        <v>202</v>
      </c>
      <c r="B48" s="13">
        <v>1</v>
      </c>
      <c r="C48" s="13">
        <v>2</v>
      </c>
      <c r="D48" s="13">
        <v>2</v>
      </c>
      <c r="E48" s="13">
        <v>2</v>
      </c>
      <c r="F48" s="13">
        <v>24136</v>
      </c>
    </row>
    <row r="49" spans="1:6" ht="15.75" thickBot="1" x14ac:dyDescent="0.3">
      <c r="A49" s="12" t="s">
        <v>203</v>
      </c>
      <c r="B49" s="13">
        <v>19</v>
      </c>
      <c r="C49" s="13">
        <v>20</v>
      </c>
      <c r="D49" s="13">
        <v>17</v>
      </c>
      <c r="E49" s="13">
        <v>19</v>
      </c>
      <c r="F49" s="13">
        <v>6651</v>
      </c>
    </row>
    <row r="50" spans="1:6" ht="19.5" thickBot="1" x14ac:dyDescent="0.3">
      <c r="A50" s="8"/>
    </row>
    <row r="51" spans="1:6" ht="15.75" thickBot="1" x14ac:dyDescent="0.3">
      <c r="A51" s="12" t="s">
        <v>204</v>
      </c>
      <c r="B51" s="12" t="s">
        <v>171</v>
      </c>
      <c r="C51" s="12" t="s">
        <v>172</v>
      </c>
      <c r="D51" s="12" t="s">
        <v>173</v>
      </c>
      <c r="E51" s="12" t="s">
        <v>174</v>
      </c>
    </row>
    <row r="52" spans="1:6" ht="32.25" thickBot="1" x14ac:dyDescent="0.3">
      <c r="A52" s="12" t="s">
        <v>205</v>
      </c>
      <c r="B52" s="13" t="s">
        <v>423</v>
      </c>
      <c r="C52" s="13" t="s">
        <v>424</v>
      </c>
      <c r="D52" s="13" t="s">
        <v>425</v>
      </c>
      <c r="E52" s="13" t="s">
        <v>426</v>
      </c>
    </row>
    <row r="53" spans="1:6" ht="32.25" thickBot="1" x14ac:dyDescent="0.3">
      <c r="A53" s="12" t="s">
        <v>208</v>
      </c>
      <c r="B53" s="13" t="s">
        <v>427</v>
      </c>
      <c r="C53" s="13" t="s">
        <v>428</v>
      </c>
      <c r="D53" s="13" t="s">
        <v>425</v>
      </c>
      <c r="E53" s="13" t="s">
        <v>426</v>
      </c>
    </row>
    <row r="54" spans="1:6" ht="32.25" thickBot="1" x14ac:dyDescent="0.3">
      <c r="A54" s="12" t="s">
        <v>211</v>
      </c>
      <c r="B54" s="13" t="s">
        <v>427</v>
      </c>
      <c r="C54" s="13" t="s">
        <v>428</v>
      </c>
      <c r="D54" s="13" t="s">
        <v>425</v>
      </c>
      <c r="E54" s="13" t="s">
        <v>426</v>
      </c>
    </row>
    <row r="55" spans="1:6" ht="32.25" thickBot="1" x14ac:dyDescent="0.3">
      <c r="A55" s="12" t="s">
        <v>214</v>
      </c>
      <c r="B55" s="13" t="s">
        <v>427</v>
      </c>
      <c r="C55" s="13" t="s">
        <v>428</v>
      </c>
      <c r="D55" s="13" t="s">
        <v>429</v>
      </c>
      <c r="E55" s="13" t="s">
        <v>426</v>
      </c>
    </row>
    <row r="56" spans="1:6" ht="32.25" thickBot="1" x14ac:dyDescent="0.3">
      <c r="A56" s="12" t="s">
        <v>218</v>
      </c>
      <c r="B56" s="13" t="s">
        <v>430</v>
      </c>
      <c r="C56" s="13" t="s">
        <v>428</v>
      </c>
      <c r="D56" s="13" t="s">
        <v>429</v>
      </c>
      <c r="E56" s="13" t="s">
        <v>426</v>
      </c>
    </row>
    <row r="57" spans="1:6" ht="32.25" thickBot="1" x14ac:dyDescent="0.3">
      <c r="A57" s="12" t="s">
        <v>348</v>
      </c>
      <c r="B57" s="13" t="s">
        <v>430</v>
      </c>
      <c r="C57" s="13" t="s">
        <v>428</v>
      </c>
      <c r="D57" s="13" t="s">
        <v>429</v>
      </c>
      <c r="E57" s="13" t="s">
        <v>426</v>
      </c>
    </row>
    <row r="58" spans="1:6" ht="32.25" thickBot="1" x14ac:dyDescent="0.3">
      <c r="A58" s="12" t="s">
        <v>350</v>
      </c>
      <c r="B58" s="13" t="s">
        <v>431</v>
      </c>
      <c r="C58" s="13" t="s">
        <v>432</v>
      </c>
      <c r="D58" s="13" t="s">
        <v>433</v>
      </c>
      <c r="E58" s="13" t="s">
        <v>426</v>
      </c>
    </row>
    <row r="59" spans="1:6" ht="32.25" thickBot="1" x14ac:dyDescent="0.3">
      <c r="A59" s="12" t="s">
        <v>387</v>
      </c>
      <c r="B59" s="13" t="s">
        <v>434</v>
      </c>
      <c r="C59" s="13" t="s">
        <v>435</v>
      </c>
      <c r="D59" s="13" t="s">
        <v>436</v>
      </c>
      <c r="E59" s="13" t="s">
        <v>426</v>
      </c>
    </row>
    <row r="60" spans="1:6" ht="32.25" thickBot="1" x14ac:dyDescent="0.3">
      <c r="A60" s="12" t="s">
        <v>389</v>
      </c>
      <c r="B60" s="13" t="s">
        <v>434</v>
      </c>
      <c r="C60" s="13" t="s">
        <v>437</v>
      </c>
      <c r="D60" s="13" t="s">
        <v>436</v>
      </c>
      <c r="E60" s="13" t="s">
        <v>426</v>
      </c>
    </row>
    <row r="61" spans="1:6" ht="32.25" thickBot="1" x14ac:dyDescent="0.3">
      <c r="A61" s="12" t="s">
        <v>391</v>
      </c>
      <c r="B61" s="13" t="s">
        <v>434</v>
      </c>
      <c r="C61" s="13" t="s">
        <v>437</v>
      </c>
      <c r="D61" s="13" t="s">
        <v>436</v>
      </c>
      <c r="E61" s="13" t="s">
        <v>426</v>
      </c>
    </row>
    <row r="62" spans="1:6" ht="32.25" thickBot="1" x14ac:dyDescent="0.3">
      <c r="A62" s="12" t="s">
        <v>393</v>
      </c>
      <c r="B62" s="13" t="s">
        <v>434</v>
      </c>
      <c r="C62" s="13" t="s">
        <v>437</v>
      </c>
      <c r="D62" s="13" t="s">
        <v>438</v>
      </c>
      <c r="E62" s="13" t="s">
        <v>426</v>
      </c>
    </row>
    <row r="63" spans="1:6" ht="32.25" thickBot="1" x14ac:dyDescent="0.3">
      <c r="A63" s="12" t="s">
        <v>396</v>
      </c>
      <c r="B63" s="13" t="s">
        <v>434</v>
      </c>
      <c r="C63" s="13" t="s">
        <v>437</v>
      </c>
      <c r="D63" s="13" t="s">
        <v>438</v>
      </c>
      <c r="E63" s="13" t="s">
        <v>426</v>
      </c>
    </row>
    <row r="64" spans="1:6" ht="32.25" thickBot="1" x14ac:dyDescent="0.3">
      <c r="A64" s="12" t="s">
        <v>397</v>
      </c>
      <c r="B64" s="13" t="s">
        <v>439</v>
      </c>
      <c r="C64" s="13" t="s">
        <v>437</v>
      </c>
      <c r="D64" s="13" t="s">
        <v>438</v>
      </c>
      <c r="E64" s="13" t="s">
        <v>426</v>
      </c>
    </row>
    <row r="65" spans="1:5" ht="32.25" thickBot="1" x14ac:dyDescent="0.3">
      <c r="A65" s="12" t="s">
        <v>398</v>
      </c>
      <c r="B65" s="13" t="s">
        <v>439</v>
      </c>
      <c r="C65" s="13" t="s">
        <v>437</v>
      </c>
      <c r="D65" s="13" t="s">
        <v>440</v>
      </c>
      <c r="E65" s="13" t="s">
        <v>426</v>
      </c>
    </row>
    <row r="66" spans="1:5" ht="32.25" thickBot="1" x14ac:dyDescent="0.3">
      <c r="A66" s="12" t="s">
        <v>401</v>
      </c>
      <c r="B66" s="13" t="s">
        <v>441</v>
      </c>
      <c r="C66" s="13" t="s">
        <v>442</v>
      </c>
      <c r="D66" s="13" t="s">
        <v>443</v>
      </c>
      <c r="E66" s="13" t="s">
        <v>426</v>
      </c>
    </row>
    <row r="67" spans="1:5" ht="32.25" thickBot="1" x14ac:dyDescent="0.3">
      <c r="A67" s="12" t="s">
        <v>404</v>
      </c>
      <c r="B67" s="13" t="s">
        <v>441</v>
      </c>
      <c r="C67" s="13" t="s">
        <v>444</v>
      </c>
      <c r="D67" s="13" t="s">
        <v>251</v>
      </c>
      <c r="E67" s="13" t="s">
        <v>426</v>
      </c>
    </row>
    <row r="68" spans="1:5" ht="32.25" thickBot="1" x14ac:dyDescent="0.3">
      <c r="A68" s="12" t="s">
        <v>405</v>
      </c>
      <c r="B68" s="13" t="s">
        <v>441</v>
      </c>
      <c r="C68" s="13" t="s">
        <v>444</v>
      </c>
      <c r="D68" s="13" t="s">
        <v>251</v>
      </c>
      <c r="E68" s="13" t="s">
        <v>426</v>
      </c>
    </row>
    <row r="69" spans="1:5" ht="32.25" thickBot="1" x14ac:dyDescent="0.3">
      <c r="A69" s="12" t="s">
        <v>406</v>
      </c>
      <c r="B69" s="13" t="s">
        <v>441</v>
      </c>
      <c r="C69" s="13" t="s">
        <v>444</v>
      </c>
      <c r="D69" s="13" t="s">
        <v>251</v>
      </c>
      <c r="E69" s="13" t="s">
        <v>426</v>
      </c>
    </row>
    <row r="70" spans="1:5" ht="32.25" thickBot="1" x14ac:dyDescent="0.3">
      <c r="A70" s="12" t="s">
        <v>407</v>
      </c>
      <c r="B70" s="13" t="s">
        <v>441</v>
      </c>
      <c r="C70" s="13" t="s">
        <v>444</v>
      </c>
      <c r="D70" s="13" t="s">
        <v>251</v>
      </c>
      <c r="E70" s="13" t="s">
        <v>251</v>
      </c>
    </row>
    <row r="71" spans="1:5" ht="32.25" thickBot="1" x14ac:dyDescent="0.3">
      <c r="A71" s="12" t="s">
        <v>408</v>
      </c>
      <c r="B71" s="13" t="s">
        <v>441</v>
      </c>
      <c r="C71" s="13" t="s">
        <v>251</v>
      </c>
      <c r="D71" s="13" t="s">
        <v>251</v>
      </c>
      <c r="E71" s="13" t="s">
        <v>251</v>
      </c>
    </row>
    <row r="72" spans="1:5" ht="19.5" thickBot="1" x14ac:dyDescent="0.3">
      <c r="A72" s="8"/>
    </row>
    <row r="73" spans="1:5" ht="15.75" thickBot="1" x14ac:dyDescent="0.3">
      <c r="A73" s="12" t="s">
        <v>231</v>
      </c>
      <c r="B73" s="12" t="s">
        <v>171</v>
      </c>
      <c r="C73" s="12" t="s">
        <v>172</v>
      </c>
      <c r="D73" s="12" t="s">
        <v>173</v>
      </c>
      <c r="E73" s="12" t="s">
        <v>174</v>
      </c>
    </row>
    <row r="74" spans="1:5" ht="15.75" thickBot="1" x14ac:dyDescent="0.3">
      <c r="A74" s="12">
        <v>1</v>
      </c>
      <c r="B74" s="13">
        <v>9761.7999999999993</v>
      </c>
      <c r="C74" s="13">
        <v>5817.9</v>
      </c>
      <c r="D74" s="13">
        <v>9226.2999999999993</v>
      </c>
      <c r="E74" s="13">
        <v>1021.5</v>
      </c>
    </row>
    <row r="75" spans="1:5" ht="15.75" thickBot="1" x14ac:dyDescent="0.3">
      <c r="A75" s="12">
        <v>2</v>
      </c>
      <c r="B75" s="13">
        <v>9025.2000000000007</v>
      </c>
      <c r="C75" s="13">
        <v>4080.2</v>
      </c>
      <c r="D75" s="13">
        <v>9226.2999999999993</v>
      </c>
      <c r="E75" s="13">
        <v>1021.5</v>
      </c>
    </row>
    <row r="76" spans="1:5" ht="15.75" thickBot="1" x14ac:dyDescent="0.3">
      <c r="A76" s="12">
        <v>3</v>
      </c>
      <c r="B76" s="13">
        <v>9025.2000000000007</v>
      </c>
      <c r="C76" s="13">
        <v>4080.2</v>
      </c>
      <c r="D76" s="13">
        <v>9226.2999999999993</v>
      </c>
      <c r="E76" s="13">
        <v>1021.5</v>
      </c>
    </row>
    <row r="77" spans="1:5" ht="15.75" thickBot="1" x14ac:dyDescent="0.3">
      <c r="A77" s="12">
        <v>4</v>
      </c>
      <c r="B77" s="13">
        <v>9025.2000000000007</v>
      </c>
      <c r="C77" s="13">
        <v>4080.2</v>
      </c>
      <c r="D77" s="13">
        <v>6479.1</v>
      </c>
      <c r="E77" s="13">
        <v>1021.5</v>
      </c>
    </row>
    <row r="78" spans="1:5" ht="15.75" thickBot="1" x14ac:dyDescent="0.3">
      <c r="A78" s="12">
        <v>5</v>
      </c>
      <c r="B78" s="13">
        <v>8972.2999999999993</v>
      </c>
      <c r="C78" s="13">
        <v>4080.2</v>
      </c>
      <c r="D78" s="13">
        <v>6479.1</v>
      </c>
      <c r="E78" s="13">
        <v>1021.5</v>
      </c>
    </row>
    <row r="79" spans="1:5" ht="15.75" thickBot="1" x14ac:dyDescent="0.3">
      <c r="A79" s="12">
        <v>6</v>
      </c>
      <c r="B79" s="13">
        <v>8972.2999999999993</v>
      </c>
      <c r="C79" s="13">
        <v>4080.2</v>
      </c>
      <c r="D79" s="13">
        <v>6479.1</v>
      </c>
      <c r="E79" s="13">
        <v>1021.5</v>
      </c>
    </row>
    <row r="80" spans="1:5" ht="15.75" thickBot="1" x14ac:dyDescent="0.3">
      <c r="A80" s="12">
        <v>7</v>
      </c>
      <c r="B80" s="13">
        <v>8168.9</v>
      </c>
      <c r="C80" s="13">
        <v>3269.2</v>
      </c>
      <c r="D80" s="13">
        <v>4538.3</v>
      </c>
      <c r="E80" s="13">
        <v>1021.5</v>
      </c>
    </row>
    <row r="81" spans="1:9" ht="15.75" thickBot="1" x14ac:dyDescent="0.3">
      <c r="A81" s="12">
        <v>8</v>
      </c>
      <c r="B81" s="13">
        <v>7365.4</v>
      </c>
      <c r="C81" s="13">
        <v>1693.3</v>
      </c>
      <c r="D81" s="13">
        <v>3727.4</v>
      </c>
      <c r="E81" s="13">
        <v>1021.5</v>
      </c>
    </row>
    <row r="82" spans="1:9" ht="15.75" thickBot="1" x14ac:dyDescent="0.3">
      <c r="A82" s="12">
        <v>9</v>
      </c>
      <c r="B82" s="13">
        <v>7365.4</v>
      </c>
      <c r="C82" s="13">
        <v>934.7</v>
      </c>
      <c r="D82" s="13">
        <v>3727.4</v>
      </c>
      <c r="E82" s="13">
        <v>1021.5</v>
      </c>
    </row>
    <row r="83" spans="1:9" ht="15.75" thickBot="1" x14ac:dyDescent="0.3">
      <c r="A83" s="12">
        <v>10</v>
      </c>
      <c r="B83" s="13">
        <v>7365.4</v>
      </c>
      <c r="C83" s="13">
        <v>934.7</v>
      </c>
      <c r="D83" s="13">
        <v>3727.4</v>
      </c>
      <c r="E83" s="13">
        <v>1021.5</v>
      </c>
    </row>
    <row r="84" spans="1:9" ht="15.75" thickBot="1" x14ac:dyDescent="0.3">
      <c r="A84" s="12">
        <v>11</v>
      </c>
      <c r="B84" s="13">
        <v>7365.4</v>
      </c>
      <c r="C84" s="13">
        <v>934.7</v>
      </c>
      <c r="D84" s="13">
        <v>3074.6</v>
      </c>
      <c r="E84" s="13">
        <v>1021.5</v>
      </c>
    </row>
    <row r="85" spans="1:9" ht="15.75" thickBot="1" x14ac:dyDescent="0.3">
      <c r="A85" s="12">
        <v>12</v>
      </c>
      <c r="B85" s="13">
        <v>7365.4</v>
      </c>
      <c r="C85" s="13">
        <v>934.7</v>
      </c>
      <c r="D85" s="13">
        <v>3074.6</v>
      </c>
      <c r="E85" s="13">
        <v>1021.5</v>
      </c>
    </row>
    <row r="86" spans="1:9" ht="15.75" thickBot="1" x14ac:dyDescent="0.3">
      <c r="A86" s="12">
        <v>13</v>
      </c>
      <c r="B86" s="13">
        <v>6516.5</v>
      </c>
      <c r="C86" s="13">
        <v>934.7</v>
      </c>
      <c r="D86" s="13">
        <v>3074.6</v>
      </c>
      <c r="E86" s="13">
        <v>1021.5</v>
      </c>
    </row>
    <row r="87" spans="1:9" ht="15.75" thickBot="1" x14ac:dyDescent="0.3">
      <c r="A87" s="12">
        <v>14</v>
      </c>
      <c r="B87" s="13">
        <v>6516.5</v>
      </c>
      <c r="C87" s="13">
        <v>934.7</v>
      </c>
      <c r="D87" s="13">
        <v>2365</v>
      </c>
      <c r="E87" s="13">
        <v>1021.5</v>
      </c>
    </row>
    <row r="88" spans="1:9" ht="15.75" thickBot="1" x14ac:dyDescent="0.3">
      <c r="A88" s="12">
        <v>15</v>
      </c>
      <c r="B88" s="13">
        <v>6157.2</v>
      </c>
      <c r="C88" s="13">
        <v>532</v>
      </c>
      <c r="D88" s="13">
        <v>2034.6</v>
      </c>
      <c r="E88" s="13">
        <v>1021.5</v>
      </c>
    </row>
    <row r="89" spans="1:9" ht="15.75" thickBot="1" x14ac:dyDescent="0.3">
      <c r="A89" s="12">
        <v>16</v>
      </c>
      <c r="B89" s="13">
        <v>6157.2</v>
      </c>
      <c r="C89" s="13">
        <v>144.69999999999999</v>
      </c>
      <c r="D89" s="13">
        <v>0</v>
      </c>
      <c r="E89" s="13">
        <v>1021.5</v>
      </c>
    </row>
    <row r="90" spans="1:9" ht="15.75" thickBot="1" x14ac:dyDescent="0.3">
      <c r="A90" s="12">
        <v>17</v>
      </c>
      <c r="B90" s="13">
        <v>6157.2</v>
      </c>
      <c r="C90" s="13">
        <v>144.69999999999999</v>
      </c>
      <c r="D90" s="13">
        <v>0</v>
      </c>
      <c r="E90" s="13">
        <v>1021.5</v>
      </c>
    </row>
    <row r="91" spans="1:9" ht="15.75" thickBot="1" x14ac:dyDescent="0.3">
      <c r="A91" s="12">
        <v>18</v>
      </c>
      <c r="B91" s="13">
        <v>6157.2</v>
      </c>
      <c r="C91" s="13">
        <v>144.69999999999999</v>
      </c>
      <c r="D91" s="13">
        <v>0</v>
      </c>
      <c r="E91" s="13">
        <v>1021.5</v>
      </c>
    </row>
    <row r="92" spans="1:9" ht="15.75" thickBot="1" x14ac:dyDescent="0.3">
      <c r="A92" s="12">
        <v>19</v>
      </c>
      <c r="B92" s="13">
        <v>6157.2</v>
      </c>
      <c r="C92" s="13">
        <v>144.69999999999999</v>
      </c>
      <c r="D92" s="13">
        <v>0</v>
      </c>
      <c r="E92" s="13">
        <v>0</v>
      </c>
    </row>
    <row r="93" spans="1:9" ht="15.75" thickBot="1" x14ac:dyDescent="0.3">
      <c r="A93" s="12">
        <v>20</v>
      </c>
      <c r="B93" s="13">
        <v>6157.2</v>
      </c>
      <c r="C93" s="13">
        <v>0</v>
      </c>
      <c r="D93" s="13">
        <v>0</v>
      </c>
      <c r="E93" s="13">
        <v>0</v>
      </c>
    </row>
    <row r="94" spans="1:9" ht="19.5" thickBot="1" x14ac:dyDescent="0.3">
      <c r="A94" s="8">
        <v>1</v>
      </c>
      <c r="B94" s="19">
        <v>2</v>
      </c>
      <c r="C94" s="19">
        <v>3</v>
      </c>
      <c r="D94" s="19">
        <v>4</v>
      </c>
      <c r="E94" s="19">
        <v>5</v>
      </c>
    </row>
    <row r="95" spans="1:9" ht="15.75" thickBot="1" x14ac:dyDescent="0.3">
      <c r="A95" s="12" t="s">
        <v>409</v>
      </c>
      <c r="B95" s="12" t="s">
        <v>171</v>
      </c>
      <c r="C95" s="12" t="s">
        <v>172</v>
      </c>
      <c r="D95" s="12" t="s">
        <v>173</v>
      </c>
      <c r="E95" s="12" t="s">
        <v>174</v>
      </c>
      <c r="F95" s="12" t="s">
        <v>233</v>
      </c>
      <c r="G95" s="12" t="s">
        <v>234</v>
      </c>
      <c r="H95" s="12" t="s">
        <v>235</v>
      </c>
      <c r="I95" s="12" t="s">
        <v>236</v>
      </c>
    </row>
    <row r="96" spans="1:9" ht="15.75" thickBot="1" x14ac:dyDescent="0.3">
      <c r="A96" s="12" t="s">
        <v>184</v>
      </c>
      <c r="B96" s="13">
        <v>8972.2999999999993</v>
      </c>
      <c r="C96" s="13">
        <v>4080.2</v>
      </c>
      <c r="D96" s="13">
        <v>4538.3</v>
      </c>
      <c r="E96" s="13">
        <v>1021.5</v>
      </c>
      <c r="F96" s="13">
        <v>18612.400000000001</v>
      </c>
      <c r="G96" s="13">
        <v>18648</v>
      </c>
      <c r="H96" s="13">
        <v>35.6</v>
      </c>
      <c r="I96" s="13">
        <v>0.19</v>
      </c>
    </row>
    <row r="97" spans="1:9" ht="15.75" thickBot="1" x14ac:dyDescent="0.3">
      <c r="A97" s="12" t="s">
        <v>185</v>
      </c>
      <c r="B97" s="13">
        <v>6157.2</v>
      </c>
      <c r="C97" s="13">
        <v>934.7</v>
      </c>
      <c r="D97" s="13">
        <v>3074.6</v>
      </c>
      <c r="E97" s="13">
        <v>1021.5</v>
      </c>
      <c r="F97" s="13">
        <v>11188.1</v>
      </c>
      <c r="G97" s="13">
        <v>11282</v>
      </c>
      <c r="H97" s="13">
        <v>93.9</v>
      </c>
      <c r="I97" s="13">
        <v>0.83</v>
      </c>
    </row>
    <row r="98" spans="1:9" ht="15.75" thickBot="1" x14ac:dyDescent="0.3">
      <c r="A98" s="12" t="s">
        <v>186</v>
      </c>
      <c r="B98" s="13">
        <v>6157.2</v>
      </c>
      <c r="C98" s="13">
        <v>934.7</v>
      </c>
      <c r="D98" s="13">
        <v>3074.6</v>
      </c>
      <c r="E98" s="13">
        <v>1021.5</v>
      </c>
      <c r="F98" s="13">
        <v>11188.1</v>
      </c>
      <c r="G98" s="13">
        <v>11137</v>
      </c>
      <c r="H98" s="13">
        <v>-51.1</v>
      </c>
      <c r="I98" s="13">
        <v>-0.46</v>
      </c>
    </row>
    <row r="99" spans="1:9" ht="15.75" thickBot="1" x14ac:dyDescent="0.3">
      <c r="A99" s="12" t="s">
        <v>187</v>
      </c>
      <c r="B99" s="13">
        <v>7365.4</v>
      </c>
      <c r="C99" s="13">
        <v>934.7</v>
      </c>
      <c r="D99" s="13">
        <v>3074.6</v>
      </c>
      <c r="E99" s="13">
        <v>1021.5</v>
      </c>
      <c r="F99" s="13">
        <v>12396.3</v>
      </c>
      <c r="G99" s="13">
        <v>12420</v>
      </c>
      <c r="H99" s="13">
        <v>23.7</v>
      </c>
      <c r="I99" s="13">
        <v>0.19</v>
      </c>
    </row>
    <row r="100" spans="1:9" ht="15.75" thickBot="1" x14ac:dyDescent="0.3">
      <c r="A100" s="12" t="s">
        <v>188</v>
      </c>
      <c r="B100" s="13">
        <v>6157.2</v>
      </c>
      <c r="C100" s="13">
        <v>144.69999999999999</v>
      </c>
      <c r="D100" s="13">
        <v>0</v>
      </c>
      <c r="E100" s="13">
        <v>1021.5</v>
      </c>
      <c r="F100" s="13">
        <v>7323.5</v>
      </c>
      <c r="G100" s="13">
        <v>5687</v>
      </c>
      <c r="H100" s="13">
        <v>-1636.5</v>
      </c>
      <c r="I100" s="13">
        <v>-28.78</v>
      </c>
    </row>
    <row r="101" spans="1:9" ht="15.75" thickBot="1" x14ac:dyDescent="0.3">
      <c r="A101" s="12" t="s">
        <v>189</v>
      </c>
      <c r="B101" s="13">
        <v>7365.4</v>
      </c>
      <c r="C101" s="13">
        <v>934.7</v>
      </c>
      <c r="D101" s="13">
        <v>3727.4</v>
      </c>
      <c r="E101" s="13">
        <v>1021.5</v>
      </c>
      <c r="F101" s="13">
        <v>13049</v>
      </c>
      <c r="G101" s="13">
        <v>13074</v>
      </c>
      <c r="H101" s="13">
        <v>25</v>
      </c>
      <c r="I101" s="13">
        <v>0.19</v>
      </c>
    </row>
    <row r="102" spans="1:9" ht="15.75" thickBot="1" x14ac:dyDescent="0.3">
      <c r="A102" s="12" t="s">
        <v>190</v>
      </c>
      <c r="B102" s="13">
        <v>7365.4</v>
      </c>
      <c r="C102" s="13">
        <v>4080.2</v>
      </c>
      <c r="D102" s="13">
        <v>9226.2999999999993</v>
      </c>
      <c r="E102" s="13">
        <v>1021.5</v>
      </c>
      <c r="F102" s="13">
        <v>21693.5</v>
      </c>
      <c r="G102" s="13">
        <v>21735</v>
      </c>
      <c r="H102" s="13">
        <v>41.5</v>
      </c>
      <c r="I102" s="13">
        <v>0.19</v>
      </c>
    </row>
    <row r="103" spans="1:9" ht="15.75" thickBot="1" x14ac:dyDescent="0.3">
      <c r="A103" s="12" t="s">
        <v>191</v>
      </c>
      <c r="B103" s="13">
        <v>6516.5</v>
      </c>
      <c r="C103" s="13">
        <v>144.69999999999999</v>
      </c>
      <c r="D103" s="13">
        <v>0</v>
      </c>
      <c r="E103" s="13">
        <v>1021.5</v>
      </c>
      <c r="F103" s="13">
        <v>7682.8</v>
      </c>
      <c r="G103" s="13">
        <v>6407</v>
      </c>
      <c r="H103" s="13">
        <v>-1275.8</v>
      </c>
      <c r="I103" s="13">
        <v>-19.91</v>
      </c>
    </row>
    <row r="104" spans="1:9" ht="15.75" thickBot="1" x14ac:dyDescent="0.3">
      <c r="A104" s="12" t="s">
        <v>192</v>
      </c>
      <c r="B104" s="13">
        <v>9025.2000000000007</v>
      </c>
      <c r="C104" s="13">
        <v>4080.2</v>
      </c>
      <c r="D104" s="13">
        <v>6479.1</v>
      </c>
      <c r="E104" s="13">
        <v>1021.5</v>
      </c>
      <c r="F104" s="13">
        <v>20606.099999999999</v>
      </c>
      <c r="G104" s="13">
        <v>21451</v>
      </c>
      <c r="H104" s="13">
        <v>844.9</v>
      </c>
      <c r="I104" s="13">
        <v>3.94</v>
      </c>
    </row>
    <row r="105" spans="1:9" ht="15.75" thickBot="1" x14ac:dyDescent="0.3">
      <c r="A105" s="12" t="s">
        <v>193</v>
      </c>
      <c r="B105" s="13">
        <v>9025.2000000000007</v>
      </c>
      <c r="C105" s="13">
        <v>5817.9</v>
      </c>
      <c r="D105" s="13">
        <v>9226.2999999999993</v>
      </c>
      <c r="E105" s="13">
        <v>1021.5</v>
      </c>
      <c r="F105" s="13">
        <v>25091</v>
      </c>
      <c r="G105" s="13">
        <v>25139</v>
      </c>
      <c r="H105" s="13">
        <v>48</v>
      </c>
      <c r="I105" s="13">
        <v>0.19</v>
      </c>
    </row>
    <row r="106" spans="1:9" ht="15.75" thickBot="1" x14ac:dyDescent="0.3">
      <c r="A106" s="12" t="s">
        <v>194</v>
      </c>
      <c r="B106" s="13">
        <v>6157.2</v>
      </c>
      <c r="C106" s="13">
        <v>532</v>
      </c>
      <c r="D106" s="13">
        <v>2034.6</v>
      </c>
      <c r="E106" s="13">
        <v>1021.5</v>
      </c>
      <c r="F106" s="13">
        <v>9745.4</v>
      </c>
      <c r="G106" s="13">
        <v>9764</v>
      </c>
      <c r="H106" s="13">
        <v>18.600000000000001</v>
      </c>
      <c r="I106" s="13">
        <v>0.19</v>
      </c>
    </row>
    <row r="107" spans="1:9" ht="15.75" thickBot="1" x14ac:dyDescent="0.3">
      <c r="A107" s="12" t="s">
        <v>195</v>
      </c>
      <c r="B107" s="13">
        <v>8168.9</v>
      </c>
      <c r="C107" s="13">
        <v>1693.3</v>
      </c>
      <c r="D107" s="13">
        <v>6479.1</v>
      </c>
      <c r="E107" s="13">
        <v>1021.5</v>
      </c>
      <c r="F107" s="13">
        <v>17362.8</v>
      </c>
      <c r="G107" s="13">
        <v>17396</v>
      </c>
      <c r="H107" s="13">
        <v>33.200000000000003</v>
      </c>
      <c r="I107" s="13">
        <v>0.19</v>
      </c>
    </row>
    <row r="108" spans="1:9" ht="15.75" thickBot="1" x14ac:dyDescent="0.3">
      <c r="A108" s="12" t="s">
        <v>196</v>
      </c>
      <c r="B108" s="13">
        <v>9025.2000000000007</v>
      </c>
      <c r="C108" s="13">
        <v>4080.2</v>
      </c>
      <c r="D108" s="13">
        <v>6479.1</v>
      </c>
      <c r="E108" s="13">
        <v>1021.5</v>
      </c>
      <c r="F108" s="13">
        <v>20606.099999999999</v>
      </c>
      <c r="G108" s="13">
        <v>19840</v>
      </c>
      <c r="H108" s="13">
        <v>-766.1</v>
      </c>
      <c r="I108" s="13">
        <v>-3.86</v>
      </c>
    </row>
    <row r="109" spans="1:9" ht="15.75" thickBot="1" x14ac:dyDescent="0.3">
      <c r="A109" s="12" t="s">
        <v>197</v>
      </c>
      <c r="B109" s="13">
        <v>6516.5</v>
      </c>
      <c r="C109" s="13">
        <v>144.69999999999999</v>
      </c>
      <c r="D109" s="13">
        <v>0</v>
      </c>
      <c r="E109" s="13">
        <v>0</v>
      </c>
      <c r="F109" s="13">
        <v>6661.3</v>
      </c>
      <c r="G109" s="13">
        <v>6941</v>
      </c>
      <c r="H109" s="13">
        <v>279.7</v>
      </c>
      <c r="I109" s="13">
        <v>4.03</v>
      </c>
    </row>
    <row r="110" spans="1:9" ht="15.75" thickBot="1" x14ac:dyDescent="0.3">
      <c r="A110" s="12" t="s">
        <v>198</v>
      </c>
      <c r="B110" s="13">
        <v>7365.4</v>
      </c>
      <c r="C110" s="13">
        <v>934.7</v>
      </c>
      <c r="D110" s="13">
        <v>2365</v>
      </c>
      <c r="E110" s="13">
        <v>1021.5</v>
      </c>
      <c r="F110" s="13">
        <v>11686.6</v>
      </c>
      <c r="G110" s="13">
        <v>11709</v>
      </c>
      <c r="H110" s="13">
        <v>22.4</v>
      </c>
      <c r="I110" s="13">
        <v>0.19</v>
      </c>
    </row>
    <row r="111" spans="1:9" ht="15.75" thickBot="1" x14ac:dyDescent="0.3">
      <c r="A111" s="12" t="s">
        <v>199</v>
      </c>
      <c r="B111" s="13">
        <v>8972.2999999999993</v>
      </c>
      <c r="C111" s="13">
        <v>934.7</v>
      </c>
      <c r="D111" s="13">
        <v>3727.4</v>
      </c>
      <c r="E111" s="13">
        <v>1021.5</v>
      </c>
      <c r="F111" s="13">
        <v>14656</v>
      </c>
      <c r="G111" s="13">
        <v>14684</v>
      </c>
      <c r="H111" s="13">
        <v>28</v>
      </c>
      <c r="I111" s="13">
        <v>0.19</v>
      </c>
    </row>
    <row r="112" spans="1:9" ht="15.75" thickBot="1" x14ac:dyDescent="0.3">
      <c r="A112" s="12" t="s">
        <v>200</v>
      </c>
      <c r="B112" s="13">
        <v>6157.2</v>
      </c>
      <c r="C112" s="13">
        <v>144.69999999999999</v>
      </c>
      <c r="D112" s="13">
        <v>0</v>
      </c>
      <c r="E112" s="13">
        <v>1021.5</v>
      </c>
      <c r="F112" s="13">
        <v>7323.5</v>
      </c>
      <c r="G112" s="13">
        <v>8988</v>
      </c>
      <c r="H112" s="13">
        <v>1664.5</v>
      </c>
      <c r="I112" s="13">
        <v>18.52</v>
      </c>
    </row>
    <row r="113" spans="1:9" ht="15.75" thickBot="1" x14ac:dyDescent="0.3">
      <c r="A113" s="12" t="s">
        <v>201</v>
      </c>
      <c r="B113" s="13">
        <v>7365.4</v>
      </c>
      <c r="C113" s="13">
        <v>3269.2</v>
      </c>
      <c r="D113" s="13">
        <v>3727.4</v>
      </c>
      <c r="E113" s="13">
        <v>1021.5</v>
      </c>
      <c r="F113" s="13">
        <v>15383.6</v>
      </c>
      <c r="G113" s="13">
        <v>15413</v>
      </c>
      <c r="H113" s="13">
        <v>29.4</v>
      </c>
      <c r="I113" s="13">
        <v>0.19</v>
      </c>
    </row>
    <row r="114" spans="1:9" ht="15.75" thickBot="1" x14ac:dyDescent="0.3">
      <c r="A114" s="12" t="s">
        <v>202</v>
      </c>
      <c r="B114" s="13">
        <v>9761.7999999999993</v>
      </c>
      <c r="C114" s="13">
        <v>4080.2</v>
      </c>
      <c r="D114" s="13">
        <v>9226.2999999999993</v>
      </c>
      <c r="E114" s="13">
        <v>1021.5</v>
      </c>
      <c r="F114" s="13">
        <v>24089.9</v>
      </c>
      <c r="G114" s="13">
        <v>24136</v>
      </c>
      <c r="H114" s="13">
        <v>46.1</v>
      </c>
      <c r="I114" s="13">
        <v>0.19</v>
      </c>
    </row>
    <row r="115" spans="1:9" ht="15.75" thickBot="1" x14ac:dyDescent="0.3">
      <c r="A115" s="12" t="s">
        <v>203</v>
      </c>
      <c r="B115" s="13">
        <v>6157.2</v>
      </c>
      <c r="C115" s="13">
        <v>0</v>
      </c>
      <c r="D115" s="13">
        <v>0</v>
      </c>
      <c r="E115" s="13">
        <v>0</v>
      </c>
      <c r="F115" s="13">
        <v>6157.2</v>
      </c>
      <c r="G115" s="13">
        <v>6651</v>
      </c>
      <c r="H115" s="13">
        <v>493.8</v>
      </c>
      <c r="I115" s="13">
        <v>7.42</v>
      </c>
    </row>
    <row r="116" spans="1:9" ht="15.75" thickBot="1" x14ac:dyDescent="0.3"/>
    <row r="117" spans="1:9" ht="15.75" thickBot="1" x14ac:dyDescent="0.3">
      <c r="A117" s="14" t="s">
        <v>237</v>
      </c>
      <c r="B117" s="15">
        <v>25827.5</v>
      </c>
    </row>
    <row r="118" spans="1:9" ht="21.75" thickBot="1" x14ac:dyDescent="0.3">
      <c r="A118" s="14" t="s">
        <v>410</v>
      </c>
      <c r="B118" s="15">
        <v>6157.2</v>
      </c>
    </row>
    <row r="119" spans="1:9" ht="21.75" thickBot="1" x14ac:dyDescent="0.3">
      <c r="A119" s="14" t="s">
        <v>239</v>
      </c>
      <c r="B119" s="15">
        <v>282503.2</v>
      </c>
    </row>
    <row r="120" spans="1:9" ht="21.75" thickBot="1" x14ac:dyDescent="0.3">
      <c r="A120" s="14" t="s">
        <v>240</v>
      </c>
      <c r="B120" s="15">
        <v>282502</v>
      </c>
    </row>
    <row r="121" spans="1:9" ht="32.25" thickBot="1" x14ac:dyDescent="0.3">
      <c r="A121" s="14" t="s">
        <v>241</v>
      </c>
      <c r="B121" s="15">
        <v>1.2</v>
      </c>
    </row>
    <row r="122" spans="1:9" ht="32.25" thickBot="1" x14ac:dyDescent="0.3">
      <c r="A122" s="14" t="s">
        <v>242</v>
      </c>
      <c r="B122" s="15"/>
    </row>
    <row r="123" spans="1:9" ht="32.25" thickBot="1" x14ac:dyDescent="0.3">
      <c r="A123" s="14" t="s">
        <v>243</v>
      </c>
      <c r="B123" s="15"/>
    </row>
    <row r="124" spans="1:9" ht="21.75" thickBot="1" x14ac:dyDescent="0.3">
      <c r="A124" s="14" t="s">
        <v>244</v>
      </c>
      <c r="B124" s="15">
        <v>0</v>
      </c>
    </row>
    <row r="126" spans="1:9" x14ac:dyDescent="0.25">
      <c r="A126" s="28" t="s">
        <v>353</v>
      </c>
    </row>
    <row r="128" spans="1:9" x14ac:dyDescent="0.25">
      <c r="A128" s="29" t="s">
        <v>445</v>
      </c>
    </row>
    <row r="129" spans="1:1" x14ac:dyDescent="0.25">
      <c r="A129" s="29" t="s">
        <v>412</v>
      </c>
    </row>
  </sheetData>
  <hyperlinks>
    <hyperlink ref="A126" r:id="rId1" display="http://miau.gau.hu/myx-free/coco/test/821480820160724150404.html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4"/>
  <sheetViews>
    <sheetView zoomScale="80" zoomScaleNormal="80" workbookViewId="0"/>
  </sheetViews>
  <sheetFormatPr defaultRowHeight="15" x14ac:dyDescent="0.25"/>
  <cols>
    <col min="1" max="1" width="15.7109375" customWidth="1"/>
    <col min="8" max="8" width="12" bestFit="1" customWidth="1"/>
    <col min="17" max="17" width="10.5703125" bestFit="1" customWidth="1"/>
    <col min="19" max="19" width="10.5703125" bestFit="1" customWidth="1"/>
    <col min="20" max="20" width="11" bestFit="1" customWidth="1"/>
    <col min="31" max="31" width="16.85546875" bestFit="1" customWidth="1"/>
  </cols>
  <sheetData>
    <row r="1" spans="1:38" x14ac:dyDescent="0.25">
      <c r="A1" t="s">
        <v>421</v>
      </c>
      <c r="B1" s="3"/>
      <c r="C1" s="3"/>
      <c r="D1" s="3"/>
      <c r="E1" s="4">
        <v>0</v>
      </c>
      <c r="F1" s="4">
        <v>0</v>
      </c>
      <c r="G1" s="4">
        <v>0.90700189500415673</v>
      </c>
      <c r="H1" s="4">
        <v>9.2998104937131093E-2</v>
      </c>
      <c r="T1">
        <f>SUMSQ(T3:T22)</f>
        <v>29570059.200305067</v>
      </c>
    </row>
    <row r="2" spans="1:38" x14ac:dyDescent="0.25">
      <c r="A2" t="str">
        <f>view_development_directions!A4</f>
        <v>time</v>
      </c>
      <c r="B2" t="str">
        <f>view_development_directions!C4</f>
        <v>stair3</v>
      </c>
      <c r="C2" t="str">
        <f>view_development_directions!D4</f>
        <v>stair5</v>
      </c>
      <c r="D2" t="str">
        <f>view_development_directions!E4</f>
        <v>hybrid</v>
      </c>
      <c r="E2" t="str">
        <f>view_development_directions!F4</f>
        <v>regression</v>
      </c>
      <c r="F2" t="str">
        <f>view_development_directions!G4</f>
        <v>reg+</v>
      </c>
      <c r="G2" t="str">
        <f>view_development_directions!H4</f>
        <v>reg-</v>
      </c>
      <c r="H2" t="str">
        <f>view_development_directions!I4</f>
        <v>reg_hybrid</v>
      </c>
      <c r="I2" t="str">
        <f>view_development_directions!B4</f>
        <v>Y</v>
      </c>
      <c r="K2" t="str">
        <f>B2</f>
        <v>stair3</v>
      </c>
      <c r="L2" t="str">
        <f t="shared" ref="L2:Q2" si="0">C2</f>
        <v>stair5</v>
      </c>
      <c r="M2" t="str">
        <f t="shared" si="0"/>
        <v>hybrid</v>
      </c>
      <c r="N2" t="str">
        <f t="shared" si="0"/>
        <v>regression</v>
      </c>
      <c r="O2" t="str">
        <f t="shared" si="0"/>
        <v>reg+</v>
      </c>
      <c r="P2" t="str">
        <f t="shared" si="0"/>
        <v>reg-</v>
      </c>
      <c r="Q2" t="str">
        <f t="shared" si="0"/>
        <v>reg_hybrid</v>
      </c>
      <c r="R2" t="str">
        <f>I2</f>
        <v>Y</v>
      </c>
      <c r="S2" t="s">
        <v>271</v>
      </c>
      <c r="T2" t="s">
        <v>328</v>
      </c>
      <c r="W2" t="str">
        <f t="shared" ref="W2:AD2" si="1">B2</f>
        <v>stair3</v>
      </c>
      <c r="X2" t="str">
        <f t="shared" si="1"/>
        <v>stair5</v>
      </c>
      <c r="Y2" t="str">
        <f t="shared" si="1"/>
        <v>hybrid</v>
      </c>
      <c r="Z2" t="str">
        <f t="shared" si="1"/>
        <v>regression</v>
      </c>
      <c r="AA2" t="str">
        <f t="shared" si="1"/>
        <v>reg+</v>
      </c>
      <c r="AB2" t="str">
        <f t="shared" si="1"/>
        <v>reg-</v>
      </c>
      <c r="AC2" t="str">
        <f t="shared" si="1"/>
        <v>reg_hybrid</v>
      </c>
      <c r="AD2" t="str">
        <f t="shared" si="1"/>
        <v>Y</v>
      </c>
      <c r="AE2" t="str">
        <f>W2</f>
        <v>stair3</v>
      </c>
      <c r="AF2" t="str">
        <f t="shared" ref="AF2:AK2" si="2">X2</f>
        <v>stair5</v>
      </c>
      <c r="AG2" t="str">
        <f t="shared" si="2"/>
        <v>hybrid</v>
      </c>
      <c r="AH2" t="str">
        <f t="shared" si="2"/>
        <v>regression</v>
      </c>
      <c r="AI2" t="str">
        <f t="shared" si="2"/>
        <v>reg+</v>
      </c>
      <c r="AJ2" t="str">
        <f t="shared" si="2"/>
        <v>reg-</v>
      </c>
      <c r="AK2" t="str">
        <f t="shared" si="2"/>
        <v>reg_hybrid</v>
      </c>
      <c r="AL2" t="s">
        <v>271</v>
      </c>
    </row>
    <row r="3" spans="1:38" x14ac:dyDescent="0.25">
      <c r="A3">
        <f>view_development_directions!A5</f>
        <v>13</v>
      </c>
      <c r="E3">
        <f>view_development_directions!F5</f>
        <v>16190.489285606121</v>
      </c>
      <c r="F3">
        <f>view_development_directions!G5</f>
        <v>17438.355929481131</v>
      </c>
      <c r="G3">
        <f>view_development_directions!H5</f>
        <v>16957.466477021779</v>
      </c>
      <c r="H3">
        <f>view_development_directions!I5</f>
        <v>17197.911203251453</v>
      </c>
      <c r="I3">
        <f>view_development_directions!B5</f>
        <v>18648</v>
      </c>
      <c r="J3" t="str">
        <f>'regression pure'!A3</f>
        <v>learning1</v>
      </c>
      <c r="K3">
        <f>B3*B$1</f>
        <v>0</v>
      </c>
      <c r="L3">
        <f t="shared" ref="L3:L22" si="3">C3*C$1</f>
        <v>0</v>
      </c>
      <c r="M3">
        <f t="shared" ref="M3:M22" si="4">D3*D$1</f>
        <v>0</v>
      </c>
      <c r="N3">
        <f t="shared" ref="N3:N22" si="5">E3*E$1</f>
        <v>0</v>
      </c>
      <c r="O3">
        <f t="shared" ref="O3:O22" si="6">F3*F$1</f>
        <v>0</v>
      </c>
      <c r="P3">
        <f t="shared" ref="P3:P22" si="7">G3*G$1</f>
        <v>15380.454229128214</v>
      </c>
      <c r="Q3">
        <f t="shared" ref="Q3:Q22" si="8">H3*H$1</f>
        <v>1599.3731507794412</v>
      </c>
      <c r="R3">
        <f t="shared" ref="R3:R22" si="9">I3</f>
        <v>18648</v>
      </c>
      <c r="S3">
        <f>SUM(K3:Q3)</f>
        <v>16979.827379907656</v>
      </c>
      <c r="T3">
        <f>R3-S3</f>
        <v>1668.172620092344</v>
      </c>
      <c r="V3" t="str">
        <f>'regression pure'!A49</f>
        <v>testing1</v>
      </c>
      <c r="Z3">
        <f>view_development_directions!F25</f>
        <v>22046.328962228497</v>
      </c>
      <c r="AA3">
        <f>view_development_directions!G25</f>
        <v>21909.563308751676</v>
      </c>
      <c r="AB3">
        <f>view_development_directions!H25</f>
        <v>20249.970648448209</v>
      </c>
      <c r="AC3">
        <f>view_development_directions!I25</f>
        <v>21079.766978599942</v>
      </c>
      <c r="AD3">
        <f>view_development_directions!B25</f>
        <v>20093</v>
      </c>
      <c r="AH3">
        <f>Z3*E$1</f>
        <v>0</v>
      </c>
      <c r="AI3">
        <f t="shared" ref="AI3:AI22" si="10">AA3*F$1</f>
        <v>0</v>
      </c>
      <c r="AJ3">
        <f t="shared" ref="AJ3:AJ22" si="11">AB3*G$1</f>
        <v>18366.761751921076</v>
      </c>
      <c r="AK3">
        <f t="shared" ref="AK3:AK22" si="12">AC3*H$1</f>
        <v>1960.3783815261083</v>
      </c>
      <c r="AL3">
        <f>AK3+AJ3</f>
        <v>20327.140133447185</v>
      </c>
    </row>
    <row r="4" spans="1:38" x14ac:dyDescent="0.25">
      <c r="A4">
        <f>view_development_directions!A6</f>
        <v>14</v>
      </c>
      <c r="E4">
        <f>view_development_directions!F6</f>
        <v>9931.4147899703203</v>
      </c>
      <c r="F4">
        <f>view_development_directions!G6</f>
        <v>11394.413346758618</v>
      </c>
      <c r="G4">
        <f>view_development_directions!H6</f>
        <v>11919.055886522685</v>
      </c>
      <c r="H4">
        <f>view_development_directions!I6</f>
        <v>11656.734616640651</v>
      </c>
      <c r="I4">
        <f>view_development_directions!B6</f>
        <v>11282</v>
      </c>
      <c r="J4" t="str">
        <f>'regression pure'!A4</f>
        <v>learning2</v>
      </c>
      <c r="K4">
        <f t="shared" ref="K4:K22" si="13">B4*B$1</f>
        <v>0</v>
      </c>
      <c r="L4">
        <f t="shared" si="3"/>
        <v>0</v>
      </c>
      <c r="M4">
        <f t="shared" si="4"/>
        <v>0</v>
      </c>
      <c r="N4">
        <f t="shared" si="5"/>
        <v>0</v>
      </c>
      <c r="O4">
        <f t="shared" si="6"/>
        <v>0</v>
      </c>
      <c r="P4">
        <f t="shared" si="7"/>
        <v>10810.606275736525</v>
      </c>
      <c r="Q4">
        <f t="shared" si="8"/>
        <v>1084.0542291026359</v>
      </c>
      <c r="R4">
        <f t="shared" si="9"/>
        <v>11282</v>
      </c>
      <c r="S4">
        <f t="shared" ref="S4:S22" si="14">SUM(K4:Q4)</f>
        <v>11894.660504839161</v>
      </c>
      <c r="T4">
        <f t="shared" ref="T4:T22" si="15">R4-S4</f>
        <v>-612.66050483916115</v>
      </c>
      <c r="V4" t="str">
        <f>'regression pure'!A50</f>
        <v>testing2</v>
      </c>
      <c r="Z4">
        <f>view_development_directions!F26</f>
        <v>27106.798729558508</v>
      </c>
      <c r="AA4">
        <f>view_development_directions!G26</f>
        <v>26066.333426208104</v>
      </c>
      <c r="AB4">
        <f>view_development_directions!H26</f>
        <v>24618.569700636548</v>
      </c>
      <c r="AC4">
        <f>view_development_directions!I26</f>
        <v>25342.451563422328</v>
      </c>
      <c r="AD4">
        <f>view_development_directions!B26</f>
        <v>18189</v>
      </c>
      <c r="AH4">
        <f t="shared" ref="AH4:AH22" si="16">Z4*E$1</f>
        <v>0</v>
      </c>
      <c r="AI4">
        <f t="shared" si="10"/>
        <v>0</v>
      </c>
      <c r="AJ4">
        <f t="shared" si="11"/>
        <v>22329.089370769263</v>
      </c>
      <c r="AK4">
        <f t="shared" si="12"/>
        <v>2356.7999698593117</v>
      </c>
      <c r="AL4">
        <f t="shared" ref="AL4:AL22" si="17">AK4+AJ4</f>
        <v>24685.889340628575</v>
      </c>
    </row>
    <row r="5" spans="1:38" x14ac:dyDescent="0.25">
      <c r="A5">
        <f>view_development_directions!A7</f>
        <v>15</v>
      </c>
      <c r="E5">
        <f>view_development_directions!F7</f>
        <v>10316.290828303043</v>
      </c>
      <c r="F5">
        <f>view_development_directions!G7</f>
        <v>11684.996720450663</v>
      </c>
      <c r="G5">
        <f>view_development_directions!H7</f>
        <v>12440.015853816369</v>
      </c>
      <c r="H5">
        <f>view_development_directions!I7</f>
        <v>12062.506287133516</v>
      </c>
      <c r="I5">
        <f>view_development_directions!B7</f>
        <v>11137</v>
      </c>
      <c r="J5" t="str">
        <f>'regression pure'!A5</f>
        <v>learning3</v>
      </c>
      <c r="K5">
        <f t="shared" si="13"/>
        <v>0</v>
      </c>
      <c r="L5">
        <f t="shared" si="3"/>
        <v>0</v>
      </c>
      <c r="M5">
        <f t="shared" si="4"/>
        <v>0</v>
      </c>
      <c r="N5">
        <f t="shared" si="5"/>
        <v>0</v>
      </c>
      <c r="O5">
        <f t="shared" si="6"/>
        <v>0</v>
      </c>
      <c r="P5">
        <f t="shared" si="7"/>
        <v>11283.1179532932</v>
      </c>
      <c r="Q5">
        <f t="shared" si="8"/>
        <v>1121.7902254956462</v>
      </c>
      <c r="R5">
        <f t="shared" si="9"/>
        <v>11137</v>
      </c>
      <c r="S5">
        <f t="shared" si="14"/>
        <v>12404.908178788846</v>
      </c>
      <c r="T5">
        <f t="shared" si="15"/>
        <v>-1267.9081787888463</v>
      </c>
      <c r="V5" t="str">
        <f>'regression pure'!A51</f>
        <v>testing3</v>
      </c>
      <c r="Z5">
        <f>view_development_directions!F27</f>
        <v>9809.5014268052018</v>
      </c>
      <c r="AA5">
        <f>view_development_directions!G27</f>
        <v>10636.795239603563</v>
      </c>
      <c r="AB5">
        <f>view_development_directions!H27</f>
        <v>8118.8519765768488</v>
      </c>
      <c r="AC5">
        <f>view_development_directions!I27</f>
        <v>9377.8236080902061</v>
      </c>
      <c r="AD5">
        <f>view_development_directions!B27</f>
        <v>13906</v>
      </c>
      <c r="AH5">
        <f t="shared" si="16"/>
        <v>0</v>
      </c>
      <c r="AI5">
        <f t="shared" si="10"/>
        <v>0</v>
      </c>
      <c r="AJ5">
        <f t="shared" si="11"/>
        <v>7363.814128013445</v>
      </c>
      <c r="AK5">
        <f t="shared" si="12"/>
        <v>872.11982398707835</v>
      </c>
      <c r="AL5">
        <f t="shared" si="17"/>
        <v>8235.9339520005233</v>
      </c>
    </row>
    <row r="6" spans="1:38" x14ac:dyDescent="0.25">
      <c r="A6">
        <f>view_development_directions!A8</f>
        <v>16</v>
      </c>
      <c r="E6">
        <f>view_development_directions!F8</f>
        <v>14176.075142656984</v>
      </c>
      <c r="F6">
        <f>view_development_directions!G8</f>
        <v>13807.449421247267</v>
      </c>
      <c r="G6">
        <f>view_development_directions!H8</f>
        <v>12968.356609502023</v>
      </c>
      <c r="H6">
        <f>view_development_directions!I8</f>
        <v>13387.903015374646</v>
      </c>
      <c r="I6">
        <f>view_development_directions!B8</f>
        <v>12420</v>
      </c>
      <c r="J6" t="str">
        <f>'regression pure'!A6</f>
        <v>learning4</v>
      </c>
      <c r="K6">
        <f t="shared" si="13"/>
        <v>0</v>
      </c>
      <c r="L6">
        <f t="shared" si="3"/>
        <v>0</v>
      </c>
      <c r="M6">
        <f t="shared" si="4"/>
        <v>0</v>
      </c>
      <c r="N6">
        <f t="shared" si="5"/>
        <v>0</v>
      </c>
      <c r="O6">
        <f t="shared" si="6"/>
        <v>0</v>
      </c>
      <c r="P6">
        <f t="shared" si="7"/>
        <v>11762.324019908016</v>
      </c>
      <c r="Q6">
        <f t="shared" si="8"/>
        <v>1245.0496095119452</v>
      </c>
      <c r="R6">
        <f t="shared" si="9"/>
        <v>12420</v>
      </c>
      <c r="S6">
        <f t="shared" si="14"/>
        <v>13007.373629419961</v>
      </c>
      <c r="T6">
        <f t="shared" si="15"/>
        <v>-587.37362941996071</v>
      </c>
      <c r="V6" t="str">
        <f>'regression pure'!A52</f>
        <v>testing4</v>
      </c>
      <c r="Z6">
        <f>view_development_directions!F28</f>
        <v>19213.583088809766</v>
      </c>
      <c r="AA6">
        <f>view_development_directions!G28</f>
        <v>18529.328518814025</v>
      </c>
      <c r="AB6">
        <f>view_development_directions!H28</f>
        <v>17364.176047846202</v>
      </c>
      <c r="AC6">
        <f>view_development_directions!I28</f>
        <v>17946.752283330112</v>
      </c>
      <c r="AD6">
        <f>view_development_directions!B28</f>
        <v>16449</v>
      </c>
      <c r="AH6">
        <f t="shared" si="16"/>
        <v>0</v>
      </c>
      <c r="AI6">
        <f t="shared" si="10"/>
        <v>0</v>
      </c>
      <c r="AJ6">
        <f t="shared" si="11"/>
        <v>15749.340580582295</v>
      </c>
      <c r="AK6">
        <f t="shared" si="12"/>
        <v>1669.0139521258309</v>
      </c>
      <c r="AL6">
        <f t="shared" si="17"/>
        <v>17418.354532708126</v>
      </c>
    </row>
    <row r="7" spans="1:38" x14ac:dyDescent="0.25">
      <c r="A7">
        <f>view_development_directions!A9</f>
        <v>17</v>
      </c>
      <c r="E7">
        <f>view_development_directions!F9</f>
        <v>11181.379875042903</v>
      </c>
      <c r="F7">
        <f>view_development_directions!G9</f>
        <v>9466.1148835801378</v>
      </c>
      <c r="G7">
        <f>view_development_directions!H9</f>
        <v>7522.0835094832364</v>
      </c>
      <c r="H7">
        <f>view_development_directions!I9</f>
        <v>8494.0991965316862</v>
      </c>
      <c r="I7">
        <f>view_development_directions!B9</f>
        <v>5687</v>
      </c>
      <c r="J7" t="str">
        <f>'regression pure'!A7</f>
        <v>learning5</v>
      </c>
      <c r="K7">
        <f t="shared" si="13"/>
        <v>0</v>
      </c>
      <c r="L7">
        <f t="shared" si="3"/>
        <v>0</v>
      </c>
      <c r="M7">
        <f t="shared" si="4"/>
        <v>0</v>
      </c>
      <c r="N7">
        <f t="shared" si="5"/>
        <v>0</v>
      </c>
      <c r="O7">
        <f t="shared" si="6"/>
        <v>0</v>
      </c>
      <c r="P7">
        <f t="shared" si="7"/>
        <v>6822.5439974808132</v>
      </c>
      <c r="Q7">
        <f t="shared" si="8"/>
        <v>789.93512842545465</v>
      </c>
      <c r="R7">
        <f t="shared" si="9"/>
        <v>5687</v>
      </c>
      <c r="S7">
        <f t="shared" si="14"/>
        <v>7612.4791259062677</v>
      </c>
      <c r="T7">
        <f t="shared" si="15"/>
        <v>-1925.4791259062677</v>
      </c>
      <c r="V7" t="str">
        <f>'regression pure'!A53</f>
        <v>testing5</v>
      </c>
      <c r="Z7">
        <f>view_development_directions!F29</f>
        <v>21057.959459729103</v>
      </c>
      <c r="AA7">
        <f>view_development_directions!G29</f>
        <v>18805.053794862546</v>
      </c>
      <c r="AB7">
        <f>view_development_directions!H29</f>
        <v>17458.147799389688</v>
      </c>
      <c r="AC7">
        <f>view_development_directions!I29</f>
        <v>18131.600797126117</v>
      </c>
      <c r="AD7">
        <f>view_development_directions!B29</f>
        <v>18607</v>
      </c>
      <c r="AH7">
        <f t="shared" si="16"/>
        <v>0</v>
      </c>
      <c r="AI7">
        <f t="shared" si="10"/>
        <v>0</v>
      </c>
      <c r="AJ7">
        <f t="shared" si="11"/>
        <v>15834.573137309095</v>
      </c>
      <c r="AK7">
        <f t="shared" si="12"/>
        <v>1686.2045136093045</v>
      </c>
      <c r="AL7">
        <f t="shared" si="17"/>
        <v>17520.7776509184</v>
      </c>
    </row>
    <row r="8" spans="1:38" x14ac:dyDescent="0.25">
      <c r="A8">
        <f>view_development_directions!A10</f>
        <v>18</v>
      </c>
      <c r="E8">
        <f>view_development_directions!F10</f>
        <v>12268.888002063266</v>
      </c>
      <c r="F8">
        <f>view_development_directions!G10</f>
        <v>13495.175349975172</v>
      </c>
      <c r="G8">
        <f>view_development_directions!H10</f>
        <v>14111.646915787827</v>
      </c>
      <c r="H8">
        <f>view_development_directions!I10</f>
        <v>13803.4111328815</v>
      </c>
      <c r="I8">
        <f>view_development_directions!B10</f>
        <v>13074</v>
      </c>
      <c r="J8" t="str">
        <f>'regression pure'!A8</f>
        <v>learning6</v>
      </c>
      <c r="K8">
        <f t="shared" si="13"/>
        <v>0</v>
      </c>
      <c r="L8">
        <f t="shared" si="3"/>
        <v>0</v>
      </c>
      <c r="M8">
        <f t="shared" si="4"/>
        <v>0</v>
      </c>
      <c r="N8">
        <f t="shared" si="5"/>
        <v>0</v>
      </c>
      <c r="O8">
        <f t="shared" si="6"/>
        <v>0</v>
      </c>
      <c r="P8">
        <f t="shared" si="7"/>
        <v>12799.290494249122</v>
      </c>
      <c r="Q8">
        <f t="shared" si="8"/>
        <v>1283.6910770260772</v>
      </c>
      <c r="R8">
        <f t="shared" si="9"/>
        <v>13074</v>
      </c>
      <c r="S8">
        <f t="shared" si="14"/>
        <v>14082.981571275199</v>
      </c>
      <c r="T8">
        <f t="shared" si="15"/>
        <v>-1008.9815712751988</v>
      </c>
      <c r="V8" t="str">
        <f>'regression pure'!A54</f>
        <v>testing6</v>
      </c>
      <c r="Z8">
        <f>view_development_directions!F30</f>
        <v>9613.7497289523635</v>
      </c>
      <c r="AA8">
        <f>view_development_directions!G30</f>
        <v>5375.4653345245697</v>
      </c>
      <c r="AB8">
        <f>view_development_directions!H30</f>
        <v>6311.7631075333647</v>
      </c>
      <c r="AC8">
        <f>view_development_directions!I30</f>
        <v>5843.6142210289672</v>
      </c>
      <c r="AD8">
        <f>view_development_directions!B30</f>
        <v>13247</v>
      </c>
      <c r="AH8">
        <f t="shared" si="16"/>
        <v>0</v>
      </c>
      <c r="AI8">
        <f t="shared" si="10"/>
        <v>0</v>
      </c>
      <c r="AJ8">
        <f t="shared" si="11"/>
        <v>5724.7810993500871</v>
      </c>
      <c r="AK8">
        <f t="shared" si="12"/>
        <v>543.44504853936348</v>
      </c>
      <c r="AL8">
        <f t="shared" si="17"/>
        <v>6268.2261478894507</v>
      </c>
    </row>
    <row r="9" spans="1:38" x14ac:dyDescent="0.25">
      <c r="A9">
        <f>view_development_directions!A11</f>
        <v>19</v>
      </c>
      <c r="E9">
        <f>view_development_directions!F11</f>
        <v>14978.588899654973</v>
      </c>
      <c r="F9">
        <f>view_development_directions!G11</f>
        <v>18661.857235113432</v>
      </c>
      <c r="G9">
        <f>view_development_directions!H11</f>
        <v>19917.420231641765</v>
      </c>
      <c r="H9">
        <f>view_development_directions!I11</f>
        <v>19289.6387333776</v>
      </c>
      <c r="I9">
        <f>view_development_directions!B11</f>
        <v>21735</v>
      </c>
      <c r="J9" t="str">
        <f>'regression pure'!A9</f>
        <v>learning7</v>
      </c>
      <c r="K9">
        <f t="shared" si="13"/>
        <v>0</v>
      </c>
      <c r="L9">
        <f t="shared" si="3"/>
        <v>0</v>
      </c>
      <c r="M9">
        <f t="shared" si="4"/>
        <v>0</v>
      </c>
      <c r="N9">
        <f t="shared" si="5"/>
        <v>0</v>
      </c>
      <c r="O9">
        <f t="shared" si="6"/>
        <v>0</v>
      </c>
      <c r="P9">
        <f t="shared" si="7"/>
        <v>18065.137893693212</v>
      </c>
      <c r="Q9">
        <f t="shared" si="8"/>
        <v>1793.8998471259986</v>
      </c>
      <c r="R9">
        <f t="shared" si="9"/>
        <v>21735</v>
      </c>
      <c r="S9">
        <f t="shared" si="14"/>
        <v>19859.037740819211</v>
      </c>
      <c r="T9">
        <f t="shared" si="15"/>
        <v>1875.9622591807893</v>
      </c>
      <c r="V9" t="str">
        <f>'regression pure'!A55</f>
        <v>testing7</v>
      </c>
      <c r="Z9">
        <f>view_development_directions!F31</f>
        <v>14695.615252236392</v>
      </c>
      <c r="AA9">
        <f>view_development_directions!G31</f>
        <v>10043.718198620347</v>
      </c>
      <c r="AB9">
        <f>view_development_directions!H31</f>
        <v>14882.990589709454</v>
      </c>
      <c r="AC9">
        <f>view_development_directions!I31</f>
        <v>12463.3543941649</v>
      </c>
      <c r="AD9">
        <f>view_development_directions!B31</f>
        <v>12200</v>
      </c>
      <c r="AH9">
        <f t="shared" si="16"/>
        <v>0</v>
      </c>
      <c r="AI9">
        <f t="shared" si="10"/>
        <v>0</v>
      </c>
      <c r="AJ9">
        <f t="shared" si="11"/>
        <v>13498.900668195507</v>
      </c>
      <c r="AK9">
        <f t="shared" si="12"/>
        <v>1159.0683398172014</v>
      </c>
      <c r="AL9">
        <f t="shared" si="17"/>
        <v>14657.969008012707</v>
      </c>
    </row>
    <row r="10" spans="1:38" x14ac:dyDescent="0.25">
      <c r="A10">
        <f>view_development_directions!A12</f>
        <v>20</v>
      </c>
      <c r="E10">
        <f>view_development_directions!F12</f>
        <v>11737.58223441054</v>
      </c>
      <c r="F10">
        <f>view_development_directions!G12</f>
        <v>9123.4750102808939</v>
      </c>
      <c r="G10">
        <f>view_development_directions!H12</f>
        <v>7619.0761971212532</v>
      </c>
      <c r="H10">
        <f>view_development_directions!I12</f>
        <v>8371.2756037010731</v>
      </c>
      <c r="I10">
        <f>view_development_directions!B12</f>
        <v>6407</v>
      </c>
      <c r="J10" t="str">
        <f>'regression pure'!A10</f>
        <v>learning8</v>
      </c>
      <c r="K10">
        <f t="shared" si="13"/>
        <v>0</v>
      </c>
      <c r="L10">
        <f t="shared" si="3"/>
        <v>0</v>
      </c>
      <c r="M10">
        <f t="shared" si="4"/>
        <v>0</v>
      </c>
      <c r="N10">
        <f t="shared" si="5"/>
        <v>0</v>
      </c>
      <c r="O10">
        <f t="shared" si="6"/>
        <v>0</v>
      </c>
      <c r="P10">
        <f t="shared" si="7"/>
        <v>6910.5165489700403</v>
      </c>
      <c r="Q10">
        <f t="shared" si="8"/>
        <v>778.51276705063788</v>
      </c>
      <c r="R10">
        <f t="shared" si="9"/>
        <v>6407</v>
      </c>
      <c r="S10">
        <f t="shared" si="14"/>
        <v>7689.0293160206784</v>
      </c>
      <c r="T10">
        <f t="shared" si="15"/>
        <v>-1282.0293160206784</v>
      </c>
      <c r="V10" t="str">
        <f>'regression pure'!A56</f>
        <v>testing8</v>
      </c>
      <c r="Z10">
        <f>view_development_directions!F32</f>
        <v>18689.933326579896</v>
      </c>
      <c r="AA10">
        <f>view_development_directions!G32</f>
        <v>12997.863372874857</v>
      </c>
      <c r="AB10">
        <f>view_development_directions!H32</f>
        <v>14722.624342244504</v>
      </c>
      <c r="AC10">
        <f>view_development_directions!I32</f>
        <v>13860.243857559681</v>
      </c>
      <c r="AD10">
        <f>view_development_directions!B32</f>
        <v>13633</v>
      </c>
      <c r="AH10">
        <f t="shared" si="16"/>
        <v>0</v>
      </c>
      <c r="AI10">
        <f t="shared" si="10"/>
        <v>0</v>
      </c>
      <c r="AJ10">
        <f t="shared" si="11"/>
        <v>13353.448177850092</v>
      </c>
      <c r="AK10">
        <f t="shared" si="12"/>
        <v>1288.9764127195619</v>
      </c>
      <c r="AL10">
        <f t="shared" si="17"/>
        <v>14642.424590569653</v>
      </c>
    </row>
    <row r="11" spans="1:38" x14ac:dyDescent="0.25">
      <c r="A11">
        <f>view_development_directions!A13</f>
        <v>21</v>
      </c>
      <c r="E11">
        <f>view_development_directions!F13</f>
        <v>17088.078419042547</v>
      </c>
      <c r="F11">
        <f>view_development_directions!G13</f>
        <v>20103.611902204277</v>
      </c>
      <c r="G11">
        <f>view_development_directions!H13</f>
        <v>19702.133192636527</v>
      </c>
      <c r="H11">
        <f>view_development_directions!I13</f>
        <v>19902.872547420404</v>
      </c>
      <c r="I11">
        <f>view_development_directions!B13</f>
        <v>21451</v>
      </c>
      <c r="J11" t="str">
        <f>'regression pure'!A11</f>
        <v>learning9</v>
      </c>
      <c r="K11">
        <f t="shared" si="13"/>
        <v>0</v>
      </c>
      <c r="L11">
        <f t="shared" si="3"/>
        <v>0</v>
      </c>
      <c r="M11">
        <f t="shared" si="4"/>
        <v>0</v>
      </c>
      <c r="N11">
        <f t="shared" si="5"/>
        <v>0</v>
      </c>
      <c r="O11">
        <f t="shared" si="6"/>
        <v>0</v>
      </c>
      <c r="P11">
        <f t="shared" si="7"/>
        <v>17869.872141345626</v>
      </c>
      <c r="Q11">
        <f t="shared" si="8"/>
        <v>1850.9294297153483</v>
      </c>
      <c r="R11">
        <f t="shared" si="9"/>
        <v>21451</v>
      </c>
      <c r="S11">
        <f t="shared" si="14"/>
        <v>19720.801571060976</v>
      </c>
      <c r="T11">
        <f t="shared" si="15"/>
        <v>1730.1984289390239</v>
      </c>
      <c r="V11" t="str">
        <f>'regression pure'!A57</f>
        <v>testing9</v>
      </c>
      <c r="Z11">
        <f>view_development_directions!F33</f>
        <v>10653.33169116737</v>
      </c>
      <c r="AA11">
        <f>view_development_directions!G33</f>
        <v>11138.618834814741</v>
      </c>
      <c r="AB11">
        <f>view_development_directions!H33</f>
        <v>8577.2376134261212</v>
      </c>
      <c r="AC11">
        <f>view_development_directions!I33</f>
        <v>9857.928224120431</v>
      </c>
      <c r="AD11">
        <f>view_development_directions!B33</f>
        <v>10470</v>
      </c>
      <c r="AH11">
        <f t="shared" si="16"/>
        <v>0</v>
      </c>
      <c r="AI11">
        <f t="shared" si="10"/>
        <v>0</v>
      </c>
      <c r="AJ11">
        <f t="shared" si="11"/>
        <v>7779.5707692784226</v>
      </c>
      <c r="AK11">
        <f t="shared" si="12"/>
        <v>916.76864344945818</v>
      </c>
      <c r="AL11">
        <f t="shared" si="17"/>
        <v>8696.3394127278807</v>
      </c>
    </row>
    <row r="12" spans="1:38" x14ac:dyDescent="0.25">
      <c r="A12">
        <f>view_development_directions!A14</f>
        <v>22</v>
      </c>
      <c r="E12">
        <f>view_development_directions!F14</f>
        <v>19890.19963243014</v>
      </c>
      <c r="F12">
        <f>view_development_directions!G14</f>
        <v>23111.001216448676</v>
      </c>
      <c r="G12">
        <f>view_development_directions!H14</f>
        <v>24107.633454012554</v>
      </c>
      <c r="H12">
        <f>view_development_directions!I14</f>
        <v>23609.317335230615</v>
      </c>
      <c r="I12">
        <f>view_development_directions!B14</f>
        <v>25139</v>
      </c>
      <c r="J12" t="str">
        <f>'regression pure'!A12</f>
        <v>learning10</v>
      </c>
      <c r="K12">
        <f t="shared" si="13"/>
        <v>0</v>
      </c>
      <c r="L12">
        <f t="shared" si="3"/>
        <v>0</v>
      </c>
      <c r="M12">
        <f t="shared" si="4"/>
        <v>0</v>
      </c>
      <c r="N12">
        <f t="shared" si="5"/>
        <v>0</v>
      </c>
      <c r="O12">
        <f t="shared" si="6"/>
        <v>0</v>
      </c>
      <c r="P12">
        <f t="shared" si="7"/>
        <v>21865.669226854989</v>
      </c>
      <c r="Q12">
        <f t="shared" si="8"/>
        <v>2195.6217710358051</v>
      </c>
      <c r="R12">
        <f t="shared" si="9"/>
        <v>25139</v>
      </c>
      <c r="S12">
        <f t="shared" si="14"/>
        <v>24061.290997890792</v>
      </c>
      <c r="T12">
        <f t="shared" si="15"/>
        <v>1077.7090021092081</v>
      </c>
      <c r="V12" t="str">
        <f>'regression pure'!A58</f>
        <v>testing10</v>
      </c>
      <c r="Z12">
        <f>view_development_directions!F34</f>
        <v>17212.880111805007</v>
      </c>
      <c r="AA12">
        <f>view_development_directions!G34</f>
        <v>14331.687041839479</v>
      </c>
      <c r="AB12">
        <f>view_development_directions!H34</f>
        <v>14697.451975577929</v>
      </c>
      <c r="AC12">
        <f>view_development_directions!I34</f>
        <v>14514.569508708704</v>
      </c>
      <c r="AD12">
        <f>view_development_directions!B34</f>
        <v>13268</v>
      </c>
      <c r="AH12">
        <f t="shared" si="16"/>
        <v>0</v>
      </c>
      <c r="AI12">
        <f t="shared" si="10"/>
        <v>0</v>
      </c>
      <c r="AJ12">
        <f t="shared" si="11"/>
        <v>13330.616793581768</v>
      </c>
      <c r="AK12">
        <f t="shared" si="12"/>
        <v>1349.8274582881754</v>
      </c>
      <c r="AL12">
        <f t="shared" si="17"/>
        <v>14680.444251869943</v>
      </c>
    </row>
    <row r="13" spans="1:38" x14ac:dyDescent="0.25">
      <c r="A13">
        <f>view_development_directions!A15</f>
        <v>23</v>
      </c>
      <c r="E13">
        <f>view_development_directions!F15</f>
        <v>11337.649463229591</v>
      </c>
      <c r="F13">
        <f>view_development_directions!G15</f>
        <v>9744.3035880083153</v>
      </c>
      <c r="G13">
        <f>view_development_directions!H15</f>
        <v>10355.901183309266</v>
      </c>
      <c r="H13">
        <f>view_development_directions!I15</f>
        <v>10050.102385658791</v>
      </c>
      <c r="I13">
        <f>view_development_directions!B15</f>
        <v>9764</v>
      </c>
      <c r="J13" t="str">
        <f>'regression pure'!A13</f>
        <v>learning11</v>
      </c>
      <c r="K13">
        <f t="shared" si="13"/>
        <v>0</v>
      </c>
      <c r="L13">
        <f t="shared" si="3"/>
        <v>0</v>
      </c>
      <c r="M13">
        <f t="shared" si="4"/>
        <v>0</v>
      </c>
      <c r="N13">
        <f t="shared" si="5"/>
        <v>0</v>
      </c>
      <c r="O13">
        <f t="shared" si="6"/>
        <v>0</v>
      </c>
      <c r="P13">
        <f t="shared" si="7"/>
        <v>9392.8219977372937</v>
      </c>
      <c r="Q13">
        <f t="shared" si="8"/>
        <v>934.64047629040772</v>
      </c>
      <c r="R13">
        <f t="shared" si="9"/>
        <v>9764</v>
      </c>
      <c r="S13">
        <f t="shared" si="14"/>
        <v>10327.462474027701</v>
      </c>
      <c r="T13">
        <f t="shared" si="15"/>
        <v>-563.46247402770132</v>
      </c>
      <c r="V13" t="str">
        <f>'regression pure'!A59</f>
        <v>testing11</v>
      </c>
      <c r="Z13">
        <f>view_development_directions!F35</f>
        <v>23776.244715458117</v>
      </c>
      <c r="AA13">
        <f>view_development_directions!G35</f>
        <v>16959.779193402312</v>
      </c>
      <c r="AB13">
        <f>view_development_directions!H35</f>
        <v>10864.031693886682</v>
      </c>
      <c r="AC13">
        <f>view_development_directions!I35</f>
        <v>13911.905443644497</v>
      </c>
      <c r="AD13">
        <f>view_development_directions!B35</f>
        <v>22136</v>
      </c>
      <c r="AH13">
        <f t="shared" si="16"/>
        <v>0</v>
      </c>
      <c r="AI13">
        <f t="shared" si="10"/>
        <v>0</v>
      </c>
      <c r="AJ13">
        <f t="shared" si="11"/>
        <v>9853.6973337404397</v>
      </c>
      <c r="AK13">
        <f t="shared" si="12"/>
        <v>1293.7808423234962</v>
      </c>
      <c r="AL13">
        <f t="shared" si="17"/>
        <v>11147.478176063936</v>
      </c>
    </row>
    <row r="14" spans="1:38" x14ac:dyDescent="0.25">
      <c r="A14">
        <f>view_development_directions!A16</f>
        <v>24</v>
      </c>
      <c r="E14">
        <f>view_development_directions!F16</f>
        <v>15751.885720596814</v>
      </c>
      <c r="F14">
        <f>view_development_directions!G16</f>
        <v>16233.713071317596</v>
      </c>
      <c r="G14">
        <f>view_development_directions!H16</f>
        <v>17723.769564957853</v>
      </c>
      <c r="H14">
        <f>view_development_directions!I16</f>
        <v>16978.741318137723</v>
      </c>
      <c r="I14">
        <f>view_development_directions!B16</f>
        <v>17396</v>
      </c>
      <c r="J14" t="str">
        <f>'regression pure'!A14</f>
        <v>learning12</v>
      </c>
      <c r="K14">
        <f t="shared" si="13"/>
        <v>0</v>
      </c>
      <c r="L14">
        <f t="shared" si="3"/>
        <v>0</v>
      </c>
      <c r="M14">
        <f t="shared" si="4"/>
        <v>0</v>
      </c>
      <c r="N14">
        <f t="shared" si="5"/>
        <v>0</v>
      </c>
      <c r="O14">
        <f t="shared" si="6"/>
        <v>0</v>
      </c>
      <c r="P14">
        <f t="shared" si="7"/>
        <v>16075.49258203377</v>
      </c>
      <c r="Q14">
        <f t="shared" si="8"/>
        <v>1578.9907668045755</v>
      </c>
      <c r="R14">
        <f t="shared" si="9"/>
        <v>17396</v>
      </c>
      <c r="S14">
        <f t="shared" si="14"/>
        <v>17654.483348838345</v>
      </c>
      <c r="T14">
        <f t="shared" si="15"/>
        <v>-258.48334883834468</v>
      </c>
      <c r="V14" t="str">
        <f>'regression pure'!A60</f>
        <v>testing12</v>
      </c>
      <c r="Z14">
        <f>view_development_directions!F36</f>
        <v>9359.0125117951447</v>
      </c>
      <c r="AA14">
        <f>view_development_directions!G36</f>
        <v>6672.2709075410075</v>
      </c>
      <c r="AB14">
        <f>view_development_directions!H36</f>
        <v>6036.4050682143579</v>
      </c>
      <c r="AC14">
        <f>view_development_directions!I36</f>
        <v>6354.3379878776832</v>
      </c>
      <c r="AD14">
        <f>view_development_directions!B36</f>
        <v>6612</v>
      </c>
      <c r="AH14">
        <f t="shared" si="16"/>
        <v>0</v>
      </c>
      <c r="AI14">
        <f t="shared" si="10"/>
        <v>0</v>
      </c>
      <c r="AJ14">
        <f t="shared" si="11"/>
        <v>5475.0308358831189</v>
      </c>
      <c r="AK14">
        <f t="shared" si="12"/>
        <v>590.94139100264726</v>
      </c>
      <c r="AL14">
        <f t="shared" si="17"/>
        <v>6065.9722268857658</v>
      </c>
    </row>
    <row r="15" spans="1:38" x14ac:dyDescent="0.25">
      <c r="A15">
        <f>view_development_directions!A17</f>
        <v>25</v>
      </c>
      <c r="E15">
        <f>view_development_directions!F17</f>
        <v>21377.700513433876</v>
      </c>
      <c r="F15">
        <f>view_development_directions!G17</f>
        <v>20774.452438827386</v>
      </c>
      <c r="G15">
        <f>view_development_directions!H17</f>
        <v>19828.557695896448</v>
      </c>
      <c r="H15">
        <f>view_development_directions!I17</f>
        <v>20301.505067361919</v>
      </c>
      <c r="I15">
        <f>view_development_directions!B17</f>
        <v>19840</v>
      </c>
      <c r="J15" t="str">
        <f>'regression pure'!A15</f>
        <v>learning13</v>
      </c>
      <c r="K15">
        <f t="shared" si="13"/>
        <v>0</v>
      </c>
      <c r="L15">
        <f t="shared" si="3"/>
        <v>0</v>
      </c>
      <c r="M15">
        <f t="shared" si="4"/>
        <v>0</v>
      </c>
      <c r="N15">
        <f t="shared" si="5"/>
        <v>0</v>
      </c>
      <c r="O15">
        <f t="shared" si="6"/>
        <v>0</v>
      </c>
      <c r="P15">
        <f t="shared" si="7"/>
        <v>17984.539405377334</v>
      </c>
      <c r="Q15">
        <f t="shared" si="8"/>
        <v>1888.0014986362223</v>
      </c>
      <c r="R15">
        <f t="shared" si="9"/>
        <v>19840</v>
      </c>
      <c r="S15">
        <f t="shared" si="14"/>
        <v>19872.540904013556</v>
      </c>
      <c r="T15">
        <f t="shared" si="15"/>
        <v>-32.540904013556428</v>
      </c>
      <c r="V15" t="str">
        <f>'regression pure'!A61</f>
        <v>testing13</v>
      </c>
      <c r="Z15">
        <f>view_development_directions!F37</f>
        <v>20413.345570754176</v>
      </c>
      <c r="AA15">
        <f>view_development_directions!G37</f>
        <v>21737.957771807593</v>
      </c>
      <c r="AB15">
        <f>view_development_directions!H37</f>
        <v>20355.214854486749</v>
      </c>
      <c r="AC15">
        <f>view_development_directions!I37</f>
        <v>21046.586313147171</v>
      </c>
      <c r="AD15">
        <f>view_development_directions!B37</f>
        <v>19117</v>
      </c>
      <c r="AH15">
        <f t="shared" si="16"/>
        <v>0</v>
      </c>
      <c r="AI15">
        <f t="shared" si="10"/>
        <v>0</v>
      </c>
      <c r="AJ15">
        <f t="shared" si="11"/>
        <v>18462.218446236242</v>
      </c>
      <c r="AK15">
        <f t="shared" si="12"/>
        <v>1957.2926425184476</v>
      </c>
      <c r="AL15">
        <f t="shared" si="17"/>
        <v>20419.511088754691</v>
      </c>
    </row>
    <row r="16" spans="1:38" x14ac:dyDescent="0.25">
      <c r="A16">
        <f>view_development_directions!A18</f>
        <v>26</v>
      </c>
      <c r="E16">
        <f>view_development_directions!F18</f>
        <v>11452.358836322153</v>
      </c>
      <c r="F16">
        <f>view_development_directions!G18</f>
        <v>7464.5437144142106</v>
      </c>
      <c r="G16">
        <f>view_development_directions!H18</f>
        <v>6036.6104553714022</v>
      </c>
      <c r="H16">
        <f>view_development_directions!I18</f>
        <v>6750.5770848928059</v>
      </c>
      <c r="I16">
        <f>view_development_directions!B18</f>
        <v>6941</v>
      </c>
      <c r="J16" t="str">
        <f>'regression pure'!A16</f>
        <v>learning14</v>
      </c>
      <c r="K16">
        <f t="shared" si="13"/>
        <v>0</v>
      </c>
      <c r="L16">
        <f t="shared" si="3"/>
        <v>0</v>
      </c>
      <c r="M16">
        <f t="shared" si="4"/>
        <v>0</v>
      </c>
      <c r="N16">
        <f t="shared" si="5"/>
        <v>0</v>
      </c>
      <c r="O16">
        <f t="shared" si="6"/>
        <v>0</v>
      </c>
      <c r="P16">
        <f t="shared" si="7"/>
        <v>5475.2171224237673</v>
      </c>
      <c r="Q16">
        <f t="shared" si="8"/>
        <v>627.79087612705371</v>
      </c>
      <c r="R16">
        <f t="shared" si="9"/>
        <v>6941</v>
      </c>
      <c r="S16">
        <f t="shared" si="14"/>
        <v>6103.007998550821</v>
      </c>
      <c r="T16">
        <f t="shared" si="15"/>
        <v>837.99200144917904</v>
      </c>
      <c r="V16" t="str">
        <f>'regression pure'!A62</f>
        <v>testing14</v>
      </c>
      <c r="Z16">
        <f>view_development_directions!F38</f>
        <v>21280.312929610769</v>
      </c>
      <c r="AA16">
        <f>view_development_directions!G38</f>
        <v>23430.78994986623</v>
      </c>
      <c r="AB16">
        <f>view_development_directions!H38</f>
        <v>21329.176635697244</v>
      </c>
      <c r="AC16">
        <f>view_development_directions!I38</f>
        <v>22379.983292781737</v>
      </c>
      <c r="AD16">
        <f>view_development_directions!B38</f>
        <v>22950</v>
      </c>
      <c r="AH16">
        <f t="shared" si="16"/>
        <v>0</v>
      </c>
      <c r="AI16">
        <f t="shared" si="10"/>
        <v>0</v>
      </c>
      <c r="AJ16">
        <f t="shared" si="11"/>
        <v>19345.603627455785</v>
      </c>
      <c r="AK16">
        <f t="shared" si="12"/>
        <v>2081.2960347533567</v>
      </c>
      <c r="AL16">
        <f t="shared" si="17"/>
        <v>21426.89966220914</v>
      </c>
    </row>
    <row r="17" spans="1:39" x14ac:dyDescent="0.25">
      <c r="A17">
        <f>view_development_directions!A19</f>
        <v>27</v>
      </c>
      <c r="E17">
        <f>view_development_directions!F19</f>
        <v>14132.805311782367</v>
      </c>
      <c r="F17">
        <f>view_development_directions!G19</f>
        <v>12133.698364924288</v>
      </c>
      <c r="G17">
        <f>view_development_directions!H19</f>
        <v>11415.80118256847</v>
      </c>
      <c r="H17">
        <f>view_development_directions!I19</f>
        <v>11774.749773746378</v>
      </c>
      <c r="I17">
        <f>view_development_directions!B19</f>
        <v>11709</v>
      </c>
      <c r="J17" t="str">
        <f>'regression pure'!A17</f>
        <v>learning15</v>
      </c>
      <c r="K17">
        <f t="shared" si="13"/>
        <v>0</v>
      </c>
      <c r="L17">
        <f t="shared" si="3"/>
        <v>0</v>
      </c>
      <c r="M17">
        <f t="shared" si="4"/>
        <v>0</v>
      </c>
      <c r="N17">
        <f t="shared" si="5"/>
        <v>0</v>
      </c>
      <c r="O17">
        <f t="shared" si="6"/>
        <v>0</v>
      </c>
      <c r="P17">
        <f t="shared" si="7"/>
        <v>10354.153305580296</v>
      </c>
      <c r="Q17">
        <f t="shared" si="8"/>
        <v>1095.0294150673262</v>
      </c>
      <c r="R17">
        <f t="shared" si="9"/>
        <v>11709</v>
      </c>
      <c r="S17">
        <f t="shared" si="14"/>
        <v>11449.182720647623</v>
      </c>
      <c r="T17">
        <f t="shared" si="15"/>
        <v>259.81727935237723</v>
      </c>
      <c r="V17" t="str">
        <f>'regression pure'!A63</f>
        <v>testing15</v>
      </c>
      <c r="Z17">
        <f>view_development_directions!F39</f>
        <v>13831.121774461624</v>
      </c>
      <c r="AA17">
        <f>view_development_directions!G39</f>
        <v>14125.350293222609</v>
      </c>
      <c r="AB17">
        <f>view_development_directions!H39</f>
        <v>13807.039936010417</v>
      </c>
      <c r="AC17">
        <f>view_development_directions!I39</f>
        <v>13966.195114616512</v>
      </c>
      <c r="AD17">
        <f>view_development_directions!B39</f>
        <v>12149</v>
      </c>
      <c r="AH17">
        <f t="shared" si="16"/>
        <v>0</v>
      </c>
      <c r="AI17">
        <f t="shared" si="10"/>
        <v>0</v>
      </c>
      <c r="AJ17">
        <f t="shared" si="11"/>
        <v>12523.011386359518</v>
      </c>
      <c r="AK17">
        <f t="shared" si="12"/>
        <v>1298.8296788415539</v>
      </c>
      <c r="AL17">
        <f t="shared" si="17"/>
        <v>13821.841065201072</v>
      </c>
    </row>
    <row r="18" spans="1:39" x14ac:dyDescent="0.25">
      <c r="A18">
        <f>view_development_directions!A20</f>
        <v>28</v>
      </c>
      <c r="E18">
        <f>view_development_directions!F20</f>
        <v>16915.757322028236</v>
      </c>
      <c r="F18">
        <f>view_development_directions!G20</f>
        <v>15089.254984511368</v>
      </c>
      <c r="G18">
        <f>view_development_directions!H20</f>
        <v>16612.909161507683</v>
      </c>
      <c r="H18">
        <f>view_development_directions!I20</f>
        <v>15851.082073009526</v>
      </c>
      <c r="I18">
        <f>view_development_directions!B20</f>
        <v>14684</v>
      </c>
      <c r="J18" t="str">
        <f>'regression pure'!A18</f>
        <v>learning16</v>
      </c>
      <c r="K18">
        <f t="shared" si="13"/>
        <v>0</v>
      </c>
      <c r="L18">
        <f t="shared" si="3"/>
        <v>0</v>
      </c>
      <c r="M18">
        <f t="shared" si="4"/>
        <v>0</v>
      </c>
      <c r="N18">
        <f t="shared" si="5"/>
        <v>0</v>
      </c>
      <c r="O18">
        <f t="shared" si="6"/>
        <v>0</v>
      </c>
      <c r="P18">
        <f t="shared" si="7"/>
        <v>15067.940091019385</v>
      </c>
      <c r="Q18">
        <f t="shared" si="8"/>
        <v>1474.1205939928172</v>
      </c>
      <c r="R18">
        <f t="shared" si="9"/>
        <v>14684</v>
      </c>
      <c r="S18">
        <f t="shared" si="14"/>
        <v>16542.060685012202</v>
      </c>
      <c r="T18">
        <f t="shared" si="15"/>
        <v>-1858.0606850122022</v>
      </c>
      <c r="V18" t="str">
        <f>'regression pure'!A64</f>
        <v>testing16</v>
      </c>
      <c r="Z18">
        <f>view_development_directions!F40</f>
        <v>18360.54275160352</v>
      </c>
      <c r="AA18">
        <f>view_development_directions!G40</f>
        <v>18882.656739736707</v>
      </c>
      <c r="AB18">
        <f>view_development_directions!H40</f>
        <v>20356.033043679639</v>
      </c>
      <c r="AC18">
        <f>view_development_directions!I40</f>
        <v>19619.344891708173</v>
      </c>
      <c r="AD18">
        <f>view_development_directions!B40</f>
        <v>14752</v>
      </c>
      <c r="AH18">
        <f t="shared" si="16"/>
        <v>0</v>
      </c>
      <c r="AI18">
        <f t="shared" si="10"/>
        <v>0</v>
      </c>
      <c r="AJ18">
        <f t="shared" si="11"/>
        <v>18462.960545384667</v>
      </c>
      <c r="AK18">
        <f t="shared" si="12"/>
        <v>1824.5618950368435</v>
      </c>
      <c r="AL18">
        <f t="shared" si="17"/>
        <v>20287.522440421511</v>
      </c>
    </row>
    <row r="19" spans="1:39" x14ac:dyDescent="0.25">
      <c r="A19">
        <f>view_development_directions!A21</f>
        <v>29</v>
      </c>
      <c r="E19">
        <f>view_development_directions!F21</f>
        <v>6745.0234636698979</v>
      </c>
      <c r="F19">
        <f>view_development_directions!G21</f>
        <v>7438.664895568807</v>
      </c>
      <c r="G19">
        <f>view_development_directions!H21</f>
        <v>7162.2864228067956</v>
      </c>
      <c r="H19">
        <f>view_development_directions!I21</f>
        <v>7300.4756591878013</v>
      </c>
      <c r="I19">
        <f>view_development_directions!B21</f>
        <v>8988</v>
      </c>
      <c r="J19" t="str">
        <f>'regression pure'!A19</f>
        <v>learning17</v>
      </c>
      <c r="K19">
        <f t="shared" si="13"/>
        <v>0</v>
      </c>
      <c r="L19">
        <f t="shared" si="3"/>
        <v>0</v>
      </c>
      <c r="M19">
        <f t="shared" si="4"/>
        <v>0</v>
      </c>
      <c r="N19">
        <f t="shared" si="5"/>
        <v>0</v>
      </c>
      <c r="O19">
        <f t="shared" si="6"/>
        <v>0</v>
      </c>
      <c r="P19">
        <f t="shared" si="7"/>
        <v>6496.2073580483066</v>
      </c>
      <c r="Q19">
        <f t="shared" si="8"/>
        <v>678.93040144411839</v>
      </c>
      <c r="R19">
        <f t="shared" si="9"/>
        <v>8988</v>
      </c>
      <c r="S19">
        <f t="shared" si="14"/>
        <v>7175.1377594924252</v>
      </c>
      <c r="T19">
        <f t="shared" si="15"/>
        <v>1812.8622405075748</v>
      </c>
      <c r="V19" t="str">
        <f>'regression pure'!A65</f>
        <v>testing17</v>
      </c>
      <c r="Z19">
        <f>view_development_directions!F41</f>
        <v>21039.299252005527</v>
      </c>
      <c r="AA19">
        <f>view_development_directions!G41</f>
        <v>20045.941636159256</v>
      </c>
      <c r="AB19">
        <f>view_development_directions!H41</f>
        <v>19528.174062373517</v>
      </c>
      <c r="AC19">
        <f>view_development_directions!I41</f>
        <v>19787.057849266384</v>
      </c>
      <c r="AD19">
        <f>view_development_directions!B41</f>
        <v>14912</v>
      </c>
      <c r="AH19">
        <f t="shared" si="16"/>
        <v>0</v>
      </c>
      <c r="AI19">
        <f t="shared" si="10"/>
        <v>0</v>
      </c>
      <c r="AJ19">
        <f t="shared" si="11"/>
        <v>17712.090880543801</v>
      </c>
      <c r="AK19">
        <f t="shared" si="12"/>
        <v>1840.1588822631586</v>
      </c>
      <c r="AL19">
        <f t="shared" si="17"/>
        <v>19552.249762806961</v>
      </c>
    </row>
    <row r="20" spans="1:39" x14ac:dyDescent="0.25">
      <c r="A20">
        <f>view_development_directions!A22</f>
        <v>30</v>
      </c>
      <c r="E20">
        <f>view_development_directions!F22</f>
        <v>15554.414969789814</v>
      </c>
      <c r="F20">
        <f>view_development_directions!G22</f>
        <v>16254.309060745265</v>
      </c>
      <c r="G20">
        <f>view_development_directions!H22</f>
        <v>15678.468883709778</v>
      </c>
      <c r="H20">
        <f>view_development_directions!I22</f>
        <v>15966.388972227522</v>
      </c>
      <c r="I20">
        <f>view_development_directions!B22</f>
        <v>15413</v>
      </c>
      <c r="J20" t="str">
        <f>'regression pure'!A20</f>
        <v>learning18</v>
      </c>
      <c r="K20">
        <f t="shared" si="13"/>
        <v>0</v>
      </c>
      <c r="L20">
        <f t="shared" si="3"/>
        <v>0</v>
      </c>
      <c r="M20">
        <f t="shared" si="4"/>
        <v>0</v>
      </c>
      <c r="N20">
        <f t="shared" si="5"/>
        <v>0</v>
      </c>
      <c r="O20">
        <f t="shared" si="6"/>
        <v>0</v>
      </c>
      <c r="P20">
        <f t="shared" si="7"/>
        <v>14220.400988288475</v>
      </c>
      <c r="Q20">
        <f t="shared" si="8"/>
        <v>1484.8439171062678</v>
      </c>
      <c r="R20">
        <f t="shared" si="9"/>
        <v>15413</v>
      </c>
      <c r="S20">
        <f t="shared" si="14"/>
        <v>15705.244905394742</v>
      </c>
      <c r="T20">
        <f t="shared" si="15"/>
        <v>-292.24490539474209</v>
      </c>
      <c r="V20" t="str">
        <f>'regression pure'!A66</f>
        <v>testing18</v>
      </c>
      <c r="Z20">
        <f>view_development_directions!F42</f>
        <v>14159.520644671928</v>
      </c>
      <c r="AA20">
        <f>view_development_directions!G42</f>
        <v>11412.30147239809</v>
      </c>
      <c r="AB20">
        <f>view_development_directions!H42</f>
        <v>12020.769368606932</v>
      </c>
      <c r="AC20">
        <f>view_development_directions!I42</f>
        <v>11716.535420502511</v>
      </c>
      <c r="AD20">
        <f>view_development_directions!B42</f>
        <v>14325</v>
      </c>
      <c r="AH20">
        <f t="shared" si="16"/>
        <v>0</v>
      </c>
      <c r="AI20">
        <f t="shared" si="10"/>
        <v>0</v>
      </c>
      <c r="AJ20">
        <f t="shared" si="11"/>
        <v>10902.860596734408</v>
      </c>
      <c r="AK20">
        <f t="shared" si="12"/>
        <v>1089.6155905355058</v>
      </c>
      <c r="AL20">
        <f t="shared" si="17"/>
        <v>11992.476187269915</v>
      </c>
    </row>
    <row r="21" spans="1:39" x14ac:dyDescent="0.25">
      <c r="A21">
        <f>view_development_directions!A23</f>
        <v>31</v>
      </c>
      <c r="E21">
        <f>view_development_directions!F23</f>
        <v>23240.489551608734</v>
      </c>
      <c r="F21">
        <f>view_development_directions!G23</f>
        <v>22745.206208525851</v>
      </c>
      <c r="G21">
        <f>view_development_directions!H23</f>
        <v>22844.398732051428</v>
      </c>
      <c r="H21">
        <f>view_development_directions!I23</f>
        <v>22794.80247028864</v>
      </c>
      <c r="I21">
        <f>view_development_directions!B23</f>
        <v>24136</v>
      </c>
      <c r="J21" t="str">
        <f>'regression pure'!A21</f>
        <v>learning19</v>
      </c>
      <c r="K21">
        <f t="shared" si="13"/>
        <v>0</v>
      </c>
      <c r="L21">
        <f t="shared" si="3"/>
        <v>0</v>
      </c>
      <c r="M21">
        <f t="shared" si="4"/>
        <v>0</v>
      </c>
      <c r="N21">
        <f t="shared" si="5"/>
        <v>0</v>
      </c>
      <c r="O21">
        <f t="shared" si="6"/>
        <v>0</v>
      </c>
      <c r="P21">
        <f t="shared" si="7"/>
        <v>20719.9129402012</v>
      </c>
      <c r="Q21">
        <f t="shared" si="8"/>
        <v>2119.8734321530778</v>
      </c>
      <c r="R21">
        <f t="shared" si="9"/>
        <v>24136</v>
      </c>
      <c r="S21">
        <f t="shared" si="14"/>
        <v>22839.78637235428</v>
      </c>
      <c r="T21">
        <f t="shared" si="15"/>
        <v>1296.2136276457204</v>
      </c>
      <c r="V21" t="str">
        <f>'regression pure'!A67</f>
        <v>testing19</v>
      </c>
      <c r="Z21">
        <f>view_development_directions!F43</f>
        <v>14368.587963138662</v>
      </c>
      <c r="AA21">
        <f>view_development_directions!G43</f>
        <v>10386.410843124015</v>
      </c>
      <c r="AB21">
        <f>view_development_directions!H43</f>
        <v>14798.533196450535</v>
      </c>
      <c r="AC21">
        <f>view_development_directions!I43</f>
        <v>12592.472019787274</v>
      </c>
      <c r="AD21">
        <f>view_development_directions!B43</f>
        <v>15512</v>
      </c>
      <c r="AH21">
        <f t="shared" si="16"/>
        <v>0</v>
      </c>
      <c r="AI21">
        <f t="shared" si="10"/>
        <v>0</v>
      </c>
      <c r="AJ21">
        <f t="shared" si="11"/>
        <v>13422.297652462556</v>
      </c>
      <c r="AK21">
        <f t="shared" si="12"/>
        <v>1171.0760343140639</v>
      </c>
      <c r="AL21">
        <f t="shared" si="17"/>
        <v>14593.37368677662</v>
      </c>
    </row>
    <row r="22" spans="1:39" x14ac:dyDescent="0.25">
      <c r="A22">
        <f>view_development_directions!A24</f>
        <v>32</v>
      </c>
      <c r="E22">
        <f>view_development_directions!F24</f>
        <v>8234.9277351465116</v>
      </c>
      <c r="F22">
        <f>view_development_directions!G24</f>
        <v>6337.4026580013615</v>
      </c>
      <c r="G22">
        <f>view_development_directions!H24</f>
        <v>7578.4083896139182</v>
      </c>
      <c r="H22">
        <f>view_development_directions!I24</f>
        <v>6957.9055238076398</v>
      </c>
      <c r="I22">
        <f>view_development_directions!B24</f>
        <v>6651</v>
      </c>
      <c r="J22" t="str">
        <f>'regression pure'!A22</f>
        <v>learning20</v>
      </c>
      <c r="K22">
        <f t="shared" si="13"/>
        <v>0</v>
      </c>
      <c r="L22">
        <f t="shared" si="3"/>
        <v>0</v>
      </c>
      <c r="M22">
        <f t="shared" si="4"/>
        <v>0</v>
      </c>
      <c r="N22">
        <f t="shared" si="5"/>
        <v>0</v>
      </c>
      <c r="O22">
        <f t="shared" si="6"/>
        <v>0</v>
      </c>
      <c r="P22">
        <f t="shared" si="7"/>
        <v>6873.6307704952233</v>
      </c>
      <c r="Q22">
        <f t="shared" si="8"/>
        <v>647.07202804570693</v>
      </c>
      <c r="R22">
        <f t="shared" si="9"/>
        <v>6651</v>
      </c>
      <c r="S22">
        <f t="shared" si="14"/>
        <v>7520.7027985409304</v>
      </c>
      <c r="T22">
        <f t="shared" si="15"/>
        <v>-869.70279854093042</v>
      </c>
      <c r="V22" t="str">
        <f>'regression pure'!A68</f>
        <v>testing20</v>
      </c>
      <c r="Z22">
        <f>view_development_directions!F44</f>
        <v>16786.284827114599</v>
      </c>
      <c r="AA22">
        <f>view_development_directions!G44</f>
        <v>9771.5201305114333</v>
      </c>
      <c r="AB22">
        <f>view_development_directions!H44</f>
        <v>11082.919347808955</v>
      </c>
      <c r="AC22">
        <f>view_development_directions!I44</f>
        <v>10427.219739160195</v>
      </c>
      <c r="AD22">
        <f>view_development_directions!B44</f>
        <v>12842</v>
      </c>
      <c r="AH22">
        <f t="shared" si="16"/>
        <v>0</v>
      </c>
      <c r="AI22">
        <f t="shared" si="10"/>
        <v>0</v>
      </c>
      <c r="AJ22">
        <f t="shared" si="11"/>
        <v>10052.228850640955</v>
      </c>
      <c r="AK22">
        <f t="shared" si="12"/>
        <v>969.71167550494454</v>
      </c>
      <c r="AL22">
        <f t="shared" si="17"/>
        <v>11021.9405261459</v>
      </c>
    </row>
    <row r="23" spans="1:39" x14ac:dyDescent="0.25">
      <c r="R23">
        <f>SUM(R3:R22)</f>
        <v>282502</v>
      </c>
      <c r="S23">
        <f>SUM(S3:S22)</f>
        <v>282501.99998280138</v>
      </c>
      <c r="T23" t="s">
        <v>295</v>
      </c>
      <c r="AD23">
        <f>SUM(AD3:AD22)</f>
        <v>305369</v>
      </c>
      <c r="AL23">
        <f>SUM(AL3:AL22)</f>
        <v>297462.76384330797</v>
      </c>
      <c r="AM23" s="20">
        <f>AL23/AD23</f>
        <v>0.97410923781820669</v>
      </c>
    </row>
    <row r="24" spans="1:39" x14ac:dyDescent="0.25">
      <c r="S24">
        <f>CORREL(S3:S22,R3:R22)</f>
        <v>0.98260981492553512</v>
      </c>
      <c r="T24" t="s">
        <v>447</v>
      </c>
      <c r="AL24">
        <f>CORREL(AL3:AL22,AD3:AD22)</f>
        <v>0.63927940972317887</v>
      </c>
    </row>
  </sheetData>
  <hyperlinks>
    <hyperlink ref="A127" r:id="rId1" display="http://miau.gau.hu/myx-free/coco/test/755470420160724144247.htm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zoomScale="80" zoomScaleNormal="80" workbookViewId="0"/>
  </sheetViews>
  <sheetFormatPr defaultRowHeight="15" x14ac:dyDescent="0.25"/>
  <cols>
    <col min="8" max="8" width="12" bestFit="1" customWidth="1"/>
    <col min="29" max="29" width="16.85546875" bestFit="1" customWidth="1"/>
  </cols>
  <sheetData>
    <row r="1" spans="1:47" x14ac:dyDescent="0.25">
      <c r="A1" t="str">
        <f>view_development_directions!A4</f>
        <v>time</v>
      </c>
      <c r="B1" t="str">
        <f>view_development_directions!C4</f>
        <v>stair3</v>
      </c>
      <c r="C1" t="str">
        <f>view_development_directions!D4</f>
        <v>stair5</v>
      </c>
      <c r="D1" t="str">
        <f>view_development_directions!E4</f>
        <v>hybrid</v>
      </c>
      <c r="E1" t="str">
        <f>view_development_directions!F4</f>
        <v>regression</v>
      </c>
      <c r="F1" t="str">
        <f>view_development_directions!G4</f>
        <v>reg+</v>
      </c>
      <c r="G1" t="str">
        <f>view_development_directions!H4</f>
        <v>reg-</v>
      </c>
      <c r="H1" t="str">
        <f>view_development_directions!I4</f>
        <v>reg_hybrid</v>
      </c>
      <c r="I1" t="str">
        <f>view_development_directions!B4</f>
        <v>Y</v>
      </c>
      <c r="K1" t="str">
        <f>B1</f>
        <v>stair3</v>
      </c>
      <c r="L1" t="str">
        <f t="shared" ref="L1:Q1" si="0">C1</f>
        <v>stair5</v>
      </c>
      <c r="M1" t="str">
        <f t="shared" si="0"/>
        <v>hybrid</v>
      </c>
      <c r="N1" t="str">
        <f t="shared" si="0"/>
        <v>regression</v>
      </c>
      <c r="O1" t="str">
        <f t="shared" si="0"/>
        <v>reg+</v>
      </c>
      <c r="P1" t="str">
        <f t="shared" si="0"/>
        <v>reg-</v>
      </c>
      <c r="Q1" t="str">
        <f t="shared" si="0"/>
        <v>reg_hybrid</v>
      </c>
      <c r="R1" t="str">
        <f>I1</f>
        <v>Y</v>
      </c>
      <c r="U1" t="str">
        <f>B1</f>
        <v>stair3</v>
      </c>
      <c r="V1" t="str">
        <f t="shared" ref="V1:AB1" si="1">C1</f>
        <v>stair5</v>
      </c>
      <c r="W1" t="str">
        <f t="shared" si="1"/>
        <v>hybrid</v>
      </c>
      <c r="X1" t="str">
        <f t="shared" si="1"/>
        <v>regression</v>
      </c>
      <c r="Y1" t="str">
        <f t="shared" si="1"/>
        <v>reg+</v>
      </c>
      <c r="Z1" t="str">
        <f t="shared" si="1"/>
        <v>reg-</v>
      </c>
      <c r="AA1" t="str">
        <f t="shared" si="1"/>
        <v>reg_hybrid</v>
      </c>
      <c r="AB1" t="str">
        <f t="shared" si="1"/>
        <v>Y</v>
      </c>
      <c r="AC1" t="s">
        <v>414</v>
      </c>
      <c r="AD1" t="str">
        <f>U1</f>
        <v>stair3</v>
      </c>
      <c r="AE1" t="str">
        <f t="shared" ref="AE1:AK16" si="2">V1</f>
        <v>stair5</v>
      </c>
      <c r="AF1" t="str">
        <f t="shared" si="2"/>
        <v>hybrid</v>
      </c>
      <c r="AG1" t="str">
        <f t="shared" si="2"/>
        <v>regression</v>
      </c>
      <c r="AH1" t="str">
        <f t="shared" si="2"/>
        <v>reg+</v>
      </c>
      <c r="AI1" t="str">
        <f t="shared" si="2"/>
        <v>reg-</v>
      </c>
      <c r="AJ1" t="str">
        <f t="shared" si="2"/>
        <v>reg_hybrid</v>
      </c>
      <c r="AK1" t="str">
        <f t="shared" si="2"/>
        <v>Y</v>
      </c>
      <c r="AL1" t="s">
        <v>413</v>
      </c>
      <c r="AM1" t="str">
        <f>AD1</f>
        <v>stair3</v>
      </c>
      <c r="AN1" t="str">
        <f t="shared" ref="AN1:AT16" si="3">AE1</f>
        <v>stair5</v>
      </c>
      <c r="AO1" t="str">
        <f t="shared" si="3"/>
        <v>hybrid</v>
      </c>
      <c r="AP1" t="str">
        <f t="shared" si="3"/>
        <v>regression</v>
      </c>
      <c r="AQ1" t="str">
        <f t="shared" si="3"/>
        <v>reg+</v>
      </c>
      <c r="AR1" t="str">
        <f t="shared" si="3"/>
        <v>reg-</v>
      </c>
      <c r="AS1" t="str">
        <f t="shared" si="3"/>
        <v>reg_hybrid</v>
      </c>
      <c r="AT1" t="str">
        <f t="shared" si="3"/>
        <v>Y</v>
      </c>
      <c r="AU1" t="s">
        <v>271</v>
      </c>
    </row>
    <row r="2" spans="1:47" x14ac:dyDescent="0.25">
      <c r="A2">
        <f>view_development_directions!A5</f>
        <v>13</v>
      </c>
      <c r="B2">
        <f>view_development_directions!C5</f>
        <v>18642</v>
      </c>
      <c r="C2">
        <f>view_development_directions!D5</f>
        <v>18648</v>
      </c>
      <c r="D2">
        <f>view_development_directions!E5</f>
        <v>18645</v>
      </c>
      <c r="E2">
        <f>view_development_directions!F5</f>
        <v>16190.489285606121</v>
      </c>
      <c r="F2">
        <f>view_development_directions!G5</f>
        <v>17438.355929481131</v>
      </c>
      <c r="G2">
        <f>view_development_directions!H5</f>
        <v>16957.466477021779</v>
      </c>
      <c r="H2">
        <f>view_development_directions!I5</f>
        <v>17197.911203251453</v>
      </c>
      <c r="I2">
        <f>view_development_directions!B5</f>
        <v>18648</v>
      </c>
      <c r="J2" t="str">
        <f>'regression pure'!A3</f>
        <v>learning1</v>
      </c>
      <c r="K2">
        <f>RANK(B2,B$2:B$21,0)</f>
        <v>6</v>
      </c>
      <c r="L2">
        <f t="shared" ref="L2:L21" si="4">RANK(C2,C$2:C$21,0)</f>
        <v>6</v>
      </c>
      <c r="M2">
        <f t="shared" ref="M2:M21" si="5">RANK(D2,D$2:D$21,0)</f>
        <v>6</v>
      </c>
      <c r="N2">
        <f t="shared" ref="N2:N21" si="6">RANK(E2,E$2:E$21,0)</f>
        <v>6</v>
      </c>
      <c r="O2">
        <f t="shared" ref="O2:O21" si="7">RANK(F2,F$2:F$21,0)</f>
        <v>6</v>
      </c>
      <c r="P2">
        <f t="shared" ref="P2:P21" si="8">RANK(G2,G$2:G$21,0)</f>
        <v>7</v>
      </c>
      <c r="Q2">
        <f t="shared" ref="Q2:Q21" si="9">RANK(H2,H$2:H$21,0)</f>
        <v>6</v>
      </c>
      <c r="R2">
        <f t="shared" ref="R2:R21" si="10">I2</f>
        <v>18648</v>
      </c>
      <c r="T2" t="str">
        <f>'regression pure'!A49</f>
        <v>testing1</v>
      </c>
      <c r="U2">
        <f>view_development_directions!C25</f>
        <v>22166.400000000001</v>
      </c>
      <c r="V2">
        <f>view_development_directions!D25</f>
        <v>19183</v>
      </c>
      <c r="W2">
        <f>view_development_directions!E25</f>
        <v>20674.7</v>
      </c>
      <c r="X2">
        <f>view_development_directions!F25</f>
        <v>22046.328962228497</v>
      </c>
      <c r="Y2">
        <f>view_development_directions!G25</f>
        <v>21909.563308751676</v>
      </c>
      <c r="Z2">
        <f>view_development_directions!H25</f>
        <v>20249.970648448209</v>
      </c>
      <c r="AA2">
        <f>view_development_directions!I25</f>
        <v>21079.766978599942</v>
      </c>
      <c r="AB2">
        <f>view_development_directions!B25</f>
        <v>20093</v>
      </c>
      <c r="AC2" t="str">
        <f>T2</f>
        <v>testing1</v>
      </c>
      <c r="AD2">
        <f>IF(COUNTIFS(B$2:B$21,"&gt;"&amp;U2)+1=21,20,COUNTIFS(B$2:B$21,"&gt;"&amp;U2)+1)</f>
        <v>3</v>
      </c>
      <c r="AE2">
        <f t="shared" ref="AE2:AE21" si="11">IF(COUNTIFS(C$2:C$21,"&gt;"&amp;V2)+1=21,20,COUNTIFS(C$2:C$21,"&gt;"&amp;V2)+1)</f>
        <v>6</v>
      </c>
      <c r="AF2">
        <f t="shared" ref="AF2:AF21" si="12">IF(COUNTIFS(D$2:D$21,"&gt;"&amp;W2)+1=21,20,COUNTIFS(D$2:D$21,"&gt;"&amp;W2)+1)</f>
        <v>5</v>
      </c>
      <c r="AG2">
        <f t="shared" ref="AG2:AG21" si="13">IF(COUNTIFS(E$2:E$21,"&gt;"&amp;X2)+1=21,20,COUNTIFS(E$2:E$21,"&gt;"&amp;X2)+1)</f>
        <v>2</v>
      </c>
      <c r="AH2">
        <f t="shared" ref="AH2:AH21" si="14">IF(COUNTIFS(F$2:F$21,"&gt;"&amp;Y2)+1=21,20,COUNTIFS(F$2:F$21,"&gt;"&amp;Y2)+1)</f>
        <v>3</v>
      </c>
      <c r="AI2">
        <f t="shared" ref="AI2:AI21" si="15">IF(COUNTIFS(G$2:G$21,"&gt;"&amp;Z2)+1=21,20,COUNTIFS(G$2:G$21,"&gt;"&amp;Z2)+1)</f>
        <v>3</v>
      </c>
      <c r="AJ2">
        <f t="shared" ref="AJ2:AJ21" si="16">IF(COUNTIFS(H$2:H$21,"&gt;"&amp;AA2)+1=21,20,COUNTIFS(H$2:H$21,"&gt;"&amp;AA2)+1)</f>
        <v>3</v>
      </c>
      <c r="AK2">
        <f t="shared" si="2"/>
        <v>20093</v>
      </c>
      <c r="AL2" t="str">
        <f>AC2</f>
        <v>testing1</v>
      </c>
      <c r="AM2">
        <f>VLOOKUP(AD2,$A$74:$H$93,B$94,0)</f>
        <v>12288</v>
      </c>
      <c r="AN2">
        <f t="shared" ref="AN2:AN21" si="17">VLOOKUP(AE2,$A$74:$H$93,C$94,0)</f>
        <v>4077</v>
      </c>
      <c r="AO2">
        <f t="shared" ref="AO2:AO21" si="18">VLOOKUP(AF2,$A$74:$H$93,D$94,0)</f>
        <v>1971</v>
      </c>
      <c r="AP2">
        <f t="shared" ref="AP2:AP21" si="19">VLOOKUP(AG2,$A$74:$H$93,E$94,0)</f>
        <v>1138</v>
      </c>
      <c r="AQ2">
        <f t="shared" ref="AQ2:AQ21" si="20">VLOOKUP(AH2,$A$74:$H$93,F$94,0)</f>
        <v>0</v>
      </c>
      <c r="AR2">
        <f t="shared" ref="AR2:AR21" si="21">VLOOKUP(AI2,$A$74:$H$93,G$94,0)</f>
        <v>2261</v>
      </c>
      <c r="AS2">
        <f t="shared" ref="AS2:AS21" si="22">VLOOKUP(AJ2,$A$74:$H$93,H$94,0)</f>
        <v>0</v>
      </c>
      <c r="AT2">
        <f t="shared" si="3"/>
        <v>20093</v>
      </c>
      <c r="AU2">
        <f>SUM(AM2:AS2)</f>
        <v>21735</v>
      </c>
    </row>
    <row r="3" spans="1:47" x14ac:dyDescent="0.25">
      <c r="A3">
        <f>view_development_directions!A6</f>
        <v>14</v>
      </c>
      <c r="B3">
        <f>view_development_directions!C6</f>
        <v>11277.9</v>
      </c>
      <c r="C3">
        <f>view_development_directions!D6</f>
        <v>11283</v>
      </c>
      <c r="D3">
        <f>view_development_directions!E6</f>
        <v>11280.45</v>
      </c>
      <c r="E3">
        <f>view_development_directions!F6</f>
        <v>9931.4147899703203</v>
      </c>
      <c r="F3">
        <f>view_development_directions!G6</f>
        <v>11394.413346758618</v>
      </c>
      <c r="G3">
        <f>view_development_directions!H6</f>
        <v>11919.055886522685</v>
      </c>
      <c r="H3">
        <f>view_development_directions!I6</f>
        <v>11656.734616640651</v>
      </c>
      <c r="I3">
        <f>view_development_directions!B6</f>
        <v>11282</v>
      </c>
      <c r="J3" t="str">
        <f>'regression pure'!A4</f>
        <v>learning2</v>
      </c>
      <c r="K3">
        <f t="shared" ref="K3:K21" si="23">RANK(B3,B$2:B$21,0)</f>
        <v>13</v>
      </c>
      <c r="L3">
        <f t="shared" si="4"/>
        <v>13</v>
      </c>
      <c r="M3">
        <f t="shared" si="5"/>
        <v>13</v>
      </c>
      <c r="N3">
        <f t="shared" si="6"/>
        <v>18</v>
      </c>
      <c r="O3">
        <f t="shared" si="7"/>
        <v>14</v>
      </c>
      <c r="P3">
        <f t="shared" si="8"/>
        <v>13</v>
      </c>
      <c r="Q3">
        <f t="shared" si="9"/>
        <v>14</v>
      </c>
      <c r="R3">
        <f t="shared" si="10"/>
        <v>11282</v>
      </c>
      <c r="T3" t="str">
        <f>'regression pure'!A50</f>
        <v>testing2</v>
      </c>
      <c r="U3">
        <f>view_development_directions!C26</f>
        <v>26559.599999999999</v>
      </c>
      <c r="V3">
        <f>view_development_directions!D26</f>
        <v>33233</v>
      </c>
      <c r="W3">
        <f>view_development_directions!E26</f>
        <v>29896.3</v>
      </c>
      <c r="X3">
        <f>view_development_directions!F26</f>
        <v>27106.798729558508</v>
      </c>
      <c r="Y3">
        <f>view_development_directions!G26</f>
        <v>26066.333426208104</v>
      </c>
      <c r="Z3">
        <f>view_development_directions!H26</f>
        <v>24618.569700636548</v>
      </c>
      <c r="AA3">
        <f>view_development_directions!I26</f>
        <v>25342.451563422328</v>
      </c>
      <c r="AB3">
        <f>view_development_directions!B26</f>
        <v>18189</v>
      </c>
      <c r="AC3" t="str">
        <f t="shared" ref="AC3:AC21" si="24">T3</f>
        <v>testing2</v>
      </c>
      <c r="AD3">
        <f t="shared" ref="AD3:AD21" si="25">IF(COUNTIFS(B$2:B$21,"&gt;"&amp;U3)+1=21,20,COUNTIFS(B$2:B$21,"&gt;"&amp;U3)+1)</f>
        <v>1</v>
      </c>
      <c r="AE3">
        <f t="shared" si="11"/>
        <v>1</v>
      </c>
      <c r="AF3">
        <f t="shared" si="12"/>
        <v>1</v>
      </c>
      <c r="AG3">
        <f t="shared" si="13"/>
        <v>1</v>
      </c>
      <c r="AH3">
        <f t="shared" si="14"/>
        <v>1</v>
      </c>
      <c r="AI3">
        <f t="shared" si="15"/>
        <v>1</v>
      </c>
      <c r="AJ3">
        <f t="shared" si="16"/>
        <v>1</v>
      </c>
      <c r="AK3">
        <f t="shared" si="2"/>
        <v>18189</v>
      </c>
      <c r="AL3" t="str">
        <f t="shared" ref="AL3:AL21" si="26">AC3</f>
        <v>testing2</v>
      </c>
      <c r="AM3">
        <f t="shared" ref="AM3:AM21" si="27">VLOOKUP(AD3,$A$74:$H$93,B$94,0)</f>
        <v>15692</v>
      </c>
      <c r="AN3">
        <f t="shared" si="17"/>
        <v>4077</v>
      </c>
      <c r="AO3">
        <f t="shared" si="18"/>
        <v>1971</v>
      </c>
      <c r="AP3">
        <f t="shared" si="19"/>
        <v>3539</v>
      </c>
      <c r="AQ3">
        <f t="shared" si="20"/>
        <v>0</v>
      </c>
      <c r="AR3">
        <f t="shared" si="21"/>
        <v>2261</v>
      </c>
      <c r="AS3">
        <f t="shared" si="22"/>
        <v>0</v>
      </c>
      <c r="AT3">
        <f t="shared" si="3"/>
        <v>18189</v>
      </c>
      <c r="AU3">
        <f t="shared" ref="AU3:AU21" si="28">SUM(AM3:AS3)</f>
        <v>27540</v>
      </c>
    </row>
    <row r="4" spans="1:47" x14ac:dyDescent="0.25">
      <c r="A4">
        <f>view_development_directions!A7</f>
        <v>15</v>
      </c>
      <c r="B4">
        <f>view_development_directions!C7</f>
        <v>11133.9</v>
      </c>
      <c r="C4">
        <f>view_development_directions!D7</f>
        <v>11137</v>
      </c>
      <c r="D4">
        <f>view_development_directions!E7</f>
        <v>11135.45</v>
      </c>
      <c r="E4">
        <f>view_development_directions!F7</f>
        <v>10316.290828303043</v>
      </c>
      <c r="F4">
        <f>view_development_directions!G7</f>
        <v>11684.996720450663</v>
      </c>
      <c r="G4">
        <f>view_development_directions!H7</f>
        <v>12440.015853816369</v>
      </c>
      <c r="H4">
        <f>view_development_directions!I7</f>
        <v>12062.506287133516</v>
      </c>
      <c r="I4">
        <f>view_development_directions!B7</f>
        <v>11137</v>
      </c>
      <c r="J4" t="str">
        <f>'regression pure'!A5</f>
        <v>learning3</v>
      </c>
      <c r="K4">
        <f t="shared" si="23"/>
        <v>14</v>
      </c>
      <c r="L4">
        <f t="shared" si="4"/>
        <v>14</v>
      </c>
      <c r="M4">
        <f t="shared" si="5"/>
        <v>14</v>
      </c>
      <c r="N4">
        <f t="shared" si="6"/>
        <v>17</v>
      </c>
      <c r="O4">
        <f t="shared" si="7"/>
        <v>13</v>
      </c>
      <c r="P4">
        <f t="shared" si="8"/>
        <v>12</v>
      </c>
      <c r="Q4">
        <f t="shared" si="9"/>
        <v>12</v>
      </c>
      <c r="R4">
        <f t="shared" si="10"/>
        <v>11137</v>
      </c>
      <c r="T4" t="str">
        <f>'regression pure'!A51</f>
        <v>testing3</v>
      </c>
      <c r="U4">
        <f>view_development_directions!C27</f>
        <v>9854.8000000000011</v>
      </c>
      <c r="V4">
        <f>view_development_directions!D27</f>
        <v>6329</v>
      </c>
      <c r="W4">
        <f>view_development_directions!E27</f>
        <v>8091.9000000000005</v>
      </c>
      <c r="X4">
        <f>view_development_directions!F27</f>
        <v>9809.5014268052018</v>
      </c>
      <c r="Y4">
        <f>view_development_directions!G27</f>
        <v>10636.795239603563</v>
      </c>
      <c r="Z4">
        <f>view_development_directions!H27</f>
        <v>8118.8519765768488</v>
      </c>
      <c r="AA4">
        <f>view_development_directions!I27</f>
        <v>9377.8236080902061</v>
      </c>
      <c r="AB4">
        <f>view_development_directions!B27</f>
        <v>13906</v>
      </c>
      <c r="AC4" t="str">
        <f t="shared" si="24"/>
        <v>testing3</v>
      </c>
      <c r="AD4">
        <f t="shared" si="25"/>
        <v>15</v>
      </c>
      <c r="AE4">
        <f t="shared" si="11"/>
        <v>20</v>
      </c>
      <c r="AF4">
        <f t="shared" si="12"/>
        <v>17</v>
      </c>
      <c r="AG4">
        <f t="shared" si="13"/>
        <v>19</v>
      </c>
      <c r="AH4">
        <f t="shared" si="14"/>
        <v>15</v>
      </c>
      <c r="AI4">
        <f t="shared" si="15"/>
        <v>16</v>
      </c>
      <c r="AJ4">
        <f t="shared" si="16"/>
        <v>16</v>
      </c>
      <c r="AK4">
        <f t="shared" si="2"/>
        <v>13906</v>
      </c>
      <c r="AL4" t="str">
        <f t="shared" si="26"/>
        <v>testing3</v>
      </c>
      <c r="AM4">
        <f t="shared" si="27"/>
        <v>2940</v>
      </c>
      <c r="AN4">
        <f t="shared" si="17"/>
        <v>0</v>
      </c>
      <c r="AO4">
        <f t="shared" si="18"/>
        <v>1971</v>
      </c>
      <c r="AP4">
        <f t="shared" si="19"/>
        <v>0</v>
      </c>
      <c r="AQ4">
        <f t="shared" si="20"/>
        <v>0</v>
      </c>
      <c r="AR4">
        <f t="shared" si="21"/>
        <v>603</v>
      </c>
      <c r="AS4">
        <f t="shared" si="22"/>
        <v>0</v>
      </c>
      <c r="AT4">
        <f t="shared" si="3"/>
        <v>13906</v>
      </c>
      <c r="AU4">
        <f t="shared" si="28"/>
        <v>5514</v>
      </c>
    </row>
    <row r="5" spans="1:47" x14ac:dyDescent="0.25">
      <c r="A5">
        <f>view_development_directions!A8</f>
        <v>16</v>
      </c>
      <c r="B5">
        <f>view_development_directions!C8</f>
        <v>12971.3</v>
      </c>
      <c r="C5">
        <f>view_development_directions!D8</f>
        <v>12420</v>
      </c>
      <c r="D5">
        <f>view_development_directions!E8</f>
        <v>12695.65</v>
      </c>
      <c r="E5">
        <f>view_development_directions!F8</f>
        <v>14176.075142656984</v>
      </c>
      <c r="F5">
        <f>view_development_directions!G8</f>
        <v>13807.449421247267</v>
      </c>
      <c r="G5">
        <f>view_development_directions!H8</f>
        <v>12968.356609502023</v>
      </c>
      <c r="H5">
        <f>view_development_directions!I8</f>
        <v>13387.903015374646</v>
      </c>
      <c r="I5">
        <f>view_development_directions!B8</f>
        <v>12420</v>
      </c>
      <c r="J5" t="str">
        <f>'regression pure'!A6</f>
        <v>learning4</v>
      </c>
      <c r="K5">
        <f t="shared" si="23"/>
        <v>11</v>
      </c>
      <c r="L5">
        <f t="shared" si="4"/>
        <v>11</v>
      </c>
      <c r="M5">
        <f t="shared" si="5"/>
        <v>11</v>
      </c>
      <c r="N5">
        <f t="shared" si="6"/>
        <v>10</v>
      </c>
      <c r="O5">
        <f t="shared" si="7"/>
        <v>10</v>
      </c>
      <c r="P5">
        <f t="shared" si="8"/>
        <v>11</v>
      </c>
      <c r="Q5">
        <f t="shared" si="9"/>
        <v>11</v>
      </c>
      <c r="R5">
        <f t="shared" si="10"/>
        <v>12420</v>
      </c>
      <c r="T5" t="str">
        <f>'regression pure'!A52</f>
        <v>testing4</v>
      </c>
      <c r="U5">
        <f>view_development_directions!C28</f>
        <v>24858.5</v>
      </c>
      <c r="V5">
        <f>view_development_directions!D28</f>
        <v>28279</v>
      </c>
      <c r="W5">
        <f>view_development_directions!E28</f>
        <v>26568.75</v>
      </c>
      <c r="X5">
        <f>view_development_directions!F28</f>
        <v>19213.583088809766</v>
      </c>
      <c r="Y5">
        <f>view_development_directions!G28</f>
        <v>18529.328518814025</v>
      </c>
      <c r="Z5">
        <f>view_development_directions!H28</f>
        <v>17364.176047846202</v>
      </c>
      <c r="AA5">
        <f>view_development_directions!I28</f>
        <v>17946.752283330112</v>
      </c>
      <c r="AB5">
        <f>view_development_directions!B28</f>
        <v>16449</v>
      </c>
      <c r="AC5" t="str">
        <f t="shared" si="24"/>
        <v>testing4</v>
      </c>
      <c r="AD5">
        <f t="shared" si="25"/>
        <v>2</v>
      </c>
      <c r="AE5">
        <f t="shared" si="11"/>
        <v>1</v>
      </c>
      <c r="AF5">
        <f t="shared" si="12"/>
        <v>1</v>
      </c>
      <c r="AG5">
        <f t="shared" si="13"/>
        <v>4</v>
      </c>
      <c r="AH5">
        <f t="shared" si="14"/>
        <v>6</v>
      </c>
      <c r="AI5">
        <f t="shared" si="15"/>
        <v>7</v>
      </c>
      <c r="AJ5">
        <f t="shared" si="16"/>
        <v>6</v>
      </c>
      <c r="AK5">
        <f t="shared" si="2"/>
        <v>16449</v>
      </c>
      <c r="AL5" t="str">
        <f t="shared" si="26"/>
        <v>testing4</v>
      </c>
      <c r="AM5">
        <f t="shared" si="27"/>
        <v>12288</v>
      </c>
      <c r="AN5">
        <f t="shared" si="17"/>
        <v>4077</v>
      </c>
      <c r="AO5">
        <f t="shared" si="18"/>
        <v>1971</v>
      </c>
      <c r="AP5">
        <f t="shared" si="19"/>
        <v>1138</v>
      </c>
      <c r="AQ5">
        <f t="shared" si="20"/>
        <v>0</v>
      </c>
      <c r="AR5">
        <f t="shared" si="21"/>
        <v>1069</v>
      </c>
      <c r="AS5">
        <f t="shared" si="22"/>
        <v>0</v>
      </c>
      <c r="AT5">
        <f t="shared" si="3"/>
        <v>16449</v>
      </c>
      <c r="AU5">
        <f t="shared" si="28"/>
        <v>20543</v>
      </c>
    </row>
    <row r="6" spans="1:47" x14ac:dyDescent="0.25">
      <c r="A6">
        <f>view_development_directions!A9</f>
        <v>17</v>
      </c>
      <c r="B6">
        <f>view_development_directions!C9</f>
        <v>7150.2</v>
      </c>
      <c r="C6">
        <f>view_development_directions!D9</f>
        <v>5687</v>
      </c>
      <c r="D6">
        <f>view_development_directions!E9</f>
        <v>6418.6</v>
      </c>
      <c r="E6">
        <f>view_development_directions!F9</f>
        <v>11181.379875042903</v>
      </c>
      <c r="F6">
        <f>view_development_directions!G9</f>
        <v>9466.1148835801378</v>
      </c>
      <c r="G6">
        <f>view_development_directions!H9</f>
        <v>7522.0835094832364</v>
      </c>
      <c r="H6">
        <f>view_development_directions!I9</f>
        <v>8494.0991965316862</v>
      </c>
      <c r="I6">
        <f>view_development_directions!B9</f>
        <v>5687</v>
      </c>
      <c r="J6" t="str">
        <f>'regression pure'!A7</f>
        <v>learning5</v>
      </c>
      <c r="K6">
        <f t="shared" si="23"/>
        <v>18</v>
      </c>
      <c r="L6">
        <f t="shared" si="4"/>
        <v>20</v>
      </c>
      <c r="M6">
        <f t="shared" si="5"/>
        <v>20</v>
      </c>
      <c r="N6">
        <f t="shared" si="6"/>
        <v>16</v>
      </c>
      <c r="O6">
        <f t="shared" si="7"/>
        <v>16</v>
      </c>
      <c r="P6">
        <f t="shared" si="8"/>
        <v>18</v>
      </c>
      <c r="Q6">
        <f t="shared" si="9"/>
        <v>16</v>
      </c>
      <c r="R6">
        <f t="shared" si="10"/>
        <v>5687</v>
      </c>
      <c r="T6" t="str">
        <f>'regression pure'!A53</f>
        <v>testing5</v>
      </c>
      <c r="U6">
        <f>view_development_directions!C29</f>
        <v>14705.8</v>
      </c>
      <c r="V6">
        <f>view_development_directions!D29</f>
        <v>24137</v>
      </c>
      <c r="W6">
        <f>view_development_directions!E29</f>
        <v>19421.400000000001</v>
      </c>
      <c r="X6">
        <f>view_development_directions!F29</f>
        <v>21057.959459729103</v>
      </c>
      <c r="Y6">
        <f>view_development_directions!G29</f>
        <v>18805.053794862546</v>
      </c>
      <c r="Z6">
        <f>view_development_directions!H29</f>
        <v>17458.147799389688</v>
      </c>
      <c r="AA6">
        <f>view_development_directions!I29</f>
        <v>18131.600797126117</v>
      </c>
      <c r="AB6">
        <f>view_development_directions!B29</f>
        <v>18607</v>
      </c>
      <c r="AC6" t="str">
        <f t="shared" si="24"/>
        <v>testing5</v>
      </c>
      <c r="AD6">
        <f t="shared" si="25"/>
        <v>9</v>
      </c>
      <c r="AE6">
        <f t="shared" si="11"/>
        <v>2</v>
      </c>
      <c r="AF6">
        <f t="shared" si="12"/>
        <v>6</v>
      </c>
      <c r="AG6">
        <f t="shared" si="13"/>
        <v>3</v>
      </c>
      <c r="AH6">
        <f t="shared" si="14"/>
        <v>5</v>
      </c>
      <c r="AI6">
        <f t="shared" si="15"/>
        <v>7</v>
      </c>
      <c r="AJ6">
        <f t="shared" si="16"/>
        <v>6</v>
      </c>
      <c r="AK6">
        <f t="shared" si="2"/>
        <v>18607</v>
      </c>
      <c r="AL6" t="str">
        <f t="shared" si="26"/>
        <v>testing5</v>
      </c>
      <c r="AM6">
        <f t="shared" si="27"/>
        <v>6429</v>
      </c>
      <c r="AN6">
        <f t="shared" si="17"/>
        <v>4077</v>
      </c>
      <c r="AO6">
        <f t="shared" si="18"/>
        <v>1971</v>
      </c>
      <c r="AP6">
        <f t="shared" si="19"/>
        <v>1138</v>
      </c>
      <c r="AQ6">
        <f t="shared" si="20"/>
        <v>0</v>
      </c>
      <c r="AR6">
        <f t="shared" si="21"/>
        <v>1069</v>
      </c>
      <c r="AS6">
        <f t="shared" si="22"/>
        <v>0</v>
      </c>
      <c r="AT6">
        <f t="shared" si="3"/>
        <v>18607</v>
      </c>
      <c r="AU6">
        <f t="shared" si="28"/>
        <v>14684</v>
      </c>
    </row>
    <row r="7" spans="1:47" x14ac:dyDescent="0.25">
      <c r="A7">
        <f>view_development_directions!A10</f>
        <v>18</v>
      </c>
      <c r="B7">
        <f>view_development_directions!C10</f>
        <v>13069.8</v>
      </c>
      <c r="C7">
        <f>view_development_directions!D10</f>
        <v>13074</v>
      </c>
      <c r="D7">
        <f>view_development_directions!E10</f>
        <v>13071.9</v>
      </c>
      <c r="E7">
        <f>view_development_directions!F10</f>
        <v>12268.888002063266</v>
      </c>
      <c r="F7">
        <f>view_development_directions!G10</f>
        <v>13495.175349975172</v>
      </c>
      <c r="G7">
        <f>view_development_directions!H10</f>
        <v>14111.646915787827</v>
      </c>
      <c r="H7">
        <f>view_development_directions!I10</f>
        <v>13803.4111328815</v>
      </c>
      <c r="I7">
        <f>view_development_directions!B10</f>
        <v>13074</v>
      </c>
      <c r="J7" t="str">
        <f>'regression pure'!A8</f>
        <v>learning6</v>
      </c>
      <c r="K7">
        <f t="shared" si="23"/>
        <v>10</v>
      </c>
      <c r="L7">
        <f t="shared" si="4"/>
        <v>10</v>
      </c>
      <c r="M7">
        <f t="shared" si="5"/>
        <v>10</v>
      </c>
      <c r="N7">
        <f t="shared" si="6"/>
        <v>12</v>
      </c>
      <c r="O7">
        <f t="shared" si="7"/>
        <v>11</v>
      </c>
      <c r="P7">
        <f t="shared" si="8"/>
        <v>10</v>
      </c>
      <c r="Q7">
        <f t="shared" si="9"/>
        <v>10</v>
      </c>
      <c r="R7">
        <f t="shared" si="10"/>
        <v>13074</v>
      </c>
      <c r="T7" t="str">
        <f>'regression pure'!A54</f>
        <v>testing6</v>
      </c>
      <c r="U7">
        <f>view_development_directions!C30</f>
        <v>7956.5</v>
      </c>
      <c r="V7">
        <f>view_development_directions!D30</f>
        <v>0</v>
      </c>
      <c r="W7">
        <f>view_development_directions!E30</f>
        <v>3978.25</v>
      </c>
      <c r="X7">
        <f>view_development_directions!F30</f>
        <v>9613.7497289523635</v>
      </c>
      <c r="Y7">
        <f>view_development_directions!G30</f>
        <v>5375.4653345245697</v>
      </c>
      <c r="Z7">
        <f>view_development_directions!H30</f>
        <v>6311.7631075333647</v>
      </c>
      <c r="AA7">
        <f>view_development_directions!I30</f>
        <v>5843.6142210289672</v>
      </c>
      <c r="AB7">
        <f>view_development_directions!B30</f>
        <v>13247</v>
      </c>
      <c r="AC7" t="str">
        <f t="shared" si="24"/>
        <v>testing6</v>
      </c>
      <c r="AD7">
        <f t="shared" si="25"/>
        <v>16</v>
      </c>
      <c r="AE7">
        <f t="shared" si="11"/>
        <v>20</v>
      </c>
      <c r="AF7">
        <f t="shared" si="12"/>
        <v>20</v>
      </c>
      <c r="AG7">
        <f t="shared" si="13"/>
        <v>19</v>
      </c>
      <c r="AH7">
        <f t="shared" si="14"/>
        <v>20</v>
      </c>
      <c r="AI7">
        <f t="shared" si="15"/>
        <v>20</v>
      </c>
      <c r="AJ7">
        <f t="shared" si="16"/>
        <v>20</v>
      </c>
      <c r="AK7">
        <f t="shared" si="2"/>
        <v>13247</v>
      </c>
      <c r="AL7" t="str">
        <f t="shared" si="26"/>
        <v>testing6</v>
      </c>
      <c r="AM7">
        <f t="shared" si="27"/>
        <v>2940</v>
      </c>
      <c r="AN7">
        <f t="shared" si="17"/>
        <v>0</v>
      </c>
      <c r="AO7">
        <f t="shared" si="18"/>
        <v>1971</v>
      </c>
      <c r="AP7">
        <f t="shared" si="19"/>
        <v>0</v>
      </c>
      <c r="AQ7">
        <f t="shared" si="20"/>
        <v>0</v>
      </c>
      <c r="AR7">
        <f t="shared" si="21"/>
        <v>0</v>
      </c>
      <c r="AS7">
        <f t="shared" si="22"/>
        <v>0</v>
      </c>
      <c r="AT7">
        <f t="shared" si="3"/>
        <v>13247</v>
      </c>
      <c r="AU7">
        <f t="shared" si="28"/>
        <v>4911</v>
      </c>
    </row>
    <row r="8" spans="1:47" x14ac:dyDescent="0.25">
      <c r="A8">
        <f>view_development_directions!A11</f>
        <v>19</v>
      </c>
      <c r="B8">
        <f>view_development_directions!C11</f>
        <v>21729</v>
      </c>
      <c r="C8">
        <f>view_development_directions!D11</f>
        <v>21735</v>
      </c>
      <c r="D8">
        <f>view_development_directions!E11</f>
        <v>21732</v>
      </c>
      <c r="E8">
        <f>view_development_directions!F11</f>
        <v>14978.588899654973</v>
      </c>
      <c r="F8">
        <f>view_development_directions!G11</f>
        <v>18661.857235113432</v>
      </c>
      <c r="G8">
        <f>view_development_directions!H11</f>
        <v>19917.420231641765</v>
      </c>
      <c r="H8">
        <f>view_development_directions!I11</f>
        <v>19289.6387333776</v>
      </c>
      <c r="I8">
        <f>view_development_directions!B11</f>
        <v>21735</v>
      </c>
      <c r="J8" t="str">
        <f>'regression pure'!A9</f>
        <v>learning7</v>
      </c>
      <c r="K8">
        <f t="shared" si="23"/>
        <v>3</v>
      </c>
      <c r="L8">
        <f t="shared" si="4"/>
        <v>3</v>
      </c>
      <c r="M8">
        <f t="shared" si="5"/>
        <v>3</v>
      </c>
      <c r="N8">
        <f t="shared" si="6"/>
        <v>9</v>
      </c>
      <c r="O8">
        <f t="shared" si="7"/>
        <v>5</v>
      </c>
      <c r="P8">
        <f t="shared" si="8"/>
        <v>3</v>
      </c>
      <c r="Q8">
        <f t="shared" si="9"/>
        <v>5</v>
      </c>
      <c r="R8">
        <f t="shared" si="10"/>
        <v>21735</v>
      </c>
      <c r="T8" t="str">
        <f>'regression pure'!A55</f>
        <v>testing7</v>
      </c>
      <c r="U8">
        <f>view_development_directions!C31</f>
        <v>14061.5</v>
      </c>
      <c r="V8">
        <f>view_development_directions!D31</f>
        <v>0</v>
      </c>
      <c r="W8">
        <f>view_development_directions!E31</f>
        <v>7030.75</v>
      </c>
      <c r="X8">
        <f>view_development_directions!F31</f>
        <v>14695.615252236392</v>
      </c>
      <c r="Y8">
        <f>view_development_directions!G31</f>
        <v>10043.718198620347</v>
      </c>
      <c r="Z8">
        <f>view_development_directions!H31</f>
        <v>14882.990589709454</v>
      </c>
      <c r="AA8">
        <f>view_development_directions!I31</f>
        <v>12463.3543941649</v>
      </c>
      <c r="AB8">
        <f>view_development_directions!B31</f>
        <v>12200</v>
      </c>
      <c r="AC8" t="str">
        <f t="shared" si="24"/>
        <v>testing7</v>
      </c>
      <c r="AD8">
        <f t="shared" si="25"/>
        <v>10</v>
      </c>
      <c r="AE8">
        <f t="shared" si="11"/>
        <v>20</v>
      </c>
      <c r="AF8">
        <f t="shared" si="12"/>
        <v>17</v>
      </c>
      <c r="AG8">
        <f t="shared" si="13"/>
        <v>10</v>
      </c>
      <c r="AH8">
        <f t="shared" si="14"/>
        <v>15</v>
      </c>
      <c r="AI8">
        <f t="shared" si="15"/>
        <v>10</v>
      </c>
      <c r="AJ8">
        <f t="shared" si="16"/>
        <v>12</v>
      </c>
      <c r="AK8">
        <f t="shared" si="2"/>
        <v>12200</v>
      </c>
      <c r="AL8" t="str">
        <f t="shared" si="26"/>
        <v>testing7</v>
      </c>
      <c r="AM8">
        <f t="shared" si="27"/>
        <v>5064</v>
      </c>
      <c r="AN8">
        <f t="shared" si="17"/>
        <v>0</v>
      </c>
      <c r="AO8">
        <f t="shared" si="18"/>
        <v>1971</v>
      </c>
      <c r="AP8">
        <f t="shared" si="19"/>
        <v>1138</v>
      </c>
      <c r="AQ8">
        <f t="shared" si="20"/>
        <v>0</v>
      </c>
      <c r="AR8">
        <f t="shared" si="21"/>
        <v>1069</v>
      </c>
      <c r="AS8">
        <f t="shared" si="22"/>
        <v>0</v>
      </c>
      <c r="AT8">
        <f t="shared" si="3"/>
        <v>12200</v>
      </c>
      <c r="AU8">
        <f t="shared" si="28"/>
        <v>9242</v>
      </c>
    </row>
    <row r="9" spans="1:47" x14ac:dyDescent="0.25">
      <c r="A9">
        <f>view_development_directions!A12</f>
        <v>20</v>
      </c>
      <c r="B9">
        <f>view_development_directions!C12</f>
        <v>7423.6</v>
      </c>
      <c r="C9">
        <f>view_development_directions!D12</f>
        <v>6407</v>
      </c>
      <c r="D9">
        <f>view_development_directions!E12</f>
        <v>6915.3</v>
      </c>
      <c r="E9">
        <f>view_development_directions!F12</f>
        <v>11737.58223441054</v>
      </c>
      <c r="F9">
        <f>view_development_directions!G12</f>
        <v>9123.4750102808939</v>
      </c>
      <c r="G9">
        <f>view_development_directions!H12</f>
        <v>7619.0761971212532</v>
      </c>
      <c r="H9">
        <f>view_development_directions!I12</f>
        <v>8371.2756037010731</v>
      </c>
      <c r="I9">
        <f>view_development_directions!B12</f>
        <v>6407</v>
      </c>
      <c r="J9" t="str">
        <f>'regression pure'!A10</f>
        <v>learning8</v>
      </c>
      <c r="K9">
        <f t="shared" si="23"/>
        <v>16</v>
      </c>
      <c r="L9">
        <f t="shared" si="4"/>
        <v>19</v>
      </c>
      <c r="M9">
        <f t="shared" si="5"/>
        <v>18</v>
      </c>
      <c r="N9">
        <f t="shared" si="6"/>
        <v>13</v>
      </c>
      <c r="O9">
        <f t="shared" si="7"/>
        <v>17</v>
      </c>
      <c r="P9">
        <f t="shared" si="8"/>
        <v>16</v>
      </c>
      <c r="Q9">
        <f t="shared" si="9"/>
        <v>17</v>
      </c>
      <c r="R9">
        <f t="shared" si="10"/>
        <v>6407</v>
      </c>
      <c r="T9" t="str">
        <f>'regression pure'!A56</f>
        <v>testing8</v>
      </c>
      <c r="U9">
        <f>view_development_directions!C32</f>
        <v>12974.4</v>
      </c>
      <c r="V9">
        <f>view_development_directions!D32</f>
        <v>33233</v>
      </c>
      <c r="W9">
        <f>view_development_directions!E32</f>
        <v>23103.7</v>
      </c>
      <c r="X9">
        <f>view_development_directions!F32</f>
        <v>18689.933326579896</v>
      </c>
      <c r="Y9">
        <f>view_development_directions!G32</f>
        <v>12997.863372874857</v>
      </c>
      <c r="Z9">
        <f>view_development_directions!H32</f>
        <v>14722.624342244504</v>
      </c>
      <c r="AA9">
        <f>view_development_directions!I32</f>
        <v>13860.243857559681</v>
      </c>
      <c r="AB9">
        <f>view_development_directions!B32</f>
        <v>13633</v>
      </c>
      <c r="AC9" t="str">
        <f t="shared" si="24"/>
        <v>testing8</v>
      </c>
      <c r="AD9">
        <f t="shared" si="25"/>
        <v>11</v>
      </c>
      <c r="AE9">
        <f t="shared" si="11"/>
        <v>1</v>
      </c>
      <c r="AF9">
        <f t="shared" si="12"/>
        <v>3</v>
      </c>
      <c r="AG9">
        <f t="shared" si="13"/>
        <v>4</v>
      </c>
      <c r="AH9">
        <f t="shared" si="14"/>
        <v>12</v>
      </c>
      <c r="AI9">
        <f t="shared" si="15"/>
        <v>10</v>
      </c>
      <c r="AJ9">
        <f t="shared" si="16"/>
        <v>10</v>
      </c>
      <c r="AK9">
        <f t="shared" si="2"/>
        <v>13633</v>
      </c>
      <c r="AL9" t="str">
        <f t="shared" si="26"/>
        <v>testing8</v>
      </c>
      <c r="AM9">
        <f t="shared" si="27"/>
        <v>4165</v>
      </c>
      <c r="AN9">
        <f t="shared" si="17"/>
        <v>4077</v>
      </c>
      <c r="AO9">
        <f t="shared" si="18"/>
        <v>1971</v>
      </c>
      <c r="AP9">
        <f t="shared" si="19"/>
        <v>1138</v>
      </c>
      <c r="AQ9">
        <f t="shared" si="20"/>
        <v>0</v>
      </c>
      <c r="AR9">
        <f t="shared" si="21"/>
        <v>1069</v>
      </c>
      <c r="AS9">
        <f t="shared" si="22"/>
        <v>0</v>
      </c>
      <c r="AT9">
        <f t="shared" si="3"/>
        <v>13633</v>
      </c>
      <c r="AU9">
        <f t="shared" si="28"/>
        <v>12420</v>
      </c>
    </row>
    <row r="10" spans="1:47" x14ac:dyDescent="0.25">
      <c r="A10">
        <f>view_development_directions!A13</f>
        <v>21</v>
      </c>
      <c r="B10">
        <f>view_development_directions!C13</f>
        <v>21444.6</v>
      </c>
      <c r="C10">
        <f>view_development_directions!D13</f>
        <v>21451</v>
      </c>
      <c r="D10">
        <f>view_development_directions!E13</f>
        <v>21447.8</v>
      </c>
      <c r="E10">
        <f>view_development_directions!F13</f>
        <v>17088.078419042547</v>
      </c>
      <c r="F10">
        <f>view_development_directions!G13</f>
        <v>20103.611902204277</v>
      </c>
      <c r="G10">
        <f>view_development_directions!H13</f>
        <v>19702.133192636527</v>
      </c>
      <c r="H10">
        <f>view_development_directions!I13</f>
        <v>19902.872547420404</v>
      </c>
      <c r="I10">
        <f>view_development_directions!B13</f>
        <v>21451</v>
      </c>
      <c r="J10" t="str">
        <f>'regression pure'!A11</f>
        <v>learning9</v>
      </c>
      <c r="K10">
        <f t="shared" si="23"/>
        <v>4</v>
      </c>
      <c r="L10">
        <f t="shared" si="4"/>
        <v>4</v>
      </c>
      <c r="M10">
        <f t="shared" si="5"/>
        <v>4</v>
      </c>
      <c r="N10">
        <f t="shared" si="6"/>
        <v>4</v>
      </c>
      <c r="O10">
        <f t="shared" si="7"/>
        <v>4</v>
      </c>
      <c r="P10">
        <f t="shared" si="8"/>
        <v>5</v>
      </c>
      <c r="Q10">
        <f t="shared" si="9"/>
        <v>4</v>
      </c>
      <c r="R10">
        <f t="shared" si="10"/>
        <v>21451</v>
      </c>
      <c r="T10" t="str">
        <f>'regression pure'!A57</f>
        <v>testing9</v>
      </c>
      <c r="U10">
        <f>view_development_directions!C33</f>
        <v>11849.2</v>
      </c>
      <c r="V10">
        <f>view_development_directions!D33</f>
        <v>9096</v>
      </c>
      <c r="W10">
        <f>view_development_directions!E33</f>
        <v>10472.6</v>
      </c>
      <c r="X10">
        <f>view_development_directions!F33</f>
        <v>10653.33169116737</v>
      </c>
      <c r="Y10">
        <f>view_development_directions!G33</f>
        <v>11138.618834814741</v>
      </c>
      <c r="Z10">
        <f>view_development_directions!H33</f>
        <v>8577.2376134261212</v>
      </c>
      <c r="AA10">
        <f>view_development_directions!I33</f>
        <v>9857.928224120431</v>
      </c>
      <c r="AB10">
        <f>view_development_directions!B33</f>
        <v>10470</v>
      </c>
      <c r="AC10" t="str">
        <f t="shared" si="24"/>
        <v>testing9</v>
      </c>
      <c r="AD10">
        <f t="shared" si="25"/>
        <v>12</v>
      </c>
      <c r="AE10">
        <f t="shared" si="11"/>
        <v>16</v>
      </c>
      <c r="AF10">
        <f t="shared" si="12"/>
        <v>15</v>
      </c>
      <c r="AG10">
        <f t="shared" si="13"/>
        <v>17</v>
      </c>
      <c r="AH10">
        <f t="shared" si="14"/>
        <v>15</v>
      </c>
      <c r="AI10">
        <f t="shared" si="15"/>
        <v>16</v>
      </c>
      <c r="AJ10">
        <f t="shared" si="16"/>
        <v>16</v>
      </c>
      <c r="AK10">
        <f t="shared" si="2"/>
        <v>10470</v>
      </c>
      <c r="AL10" t="str">
        <f t="shared" si="26"/>
        <v>testing9</v>
      </c>
      <c r="AM10">
        <f t="shared" si="27"/>
        <v>4165</v>
      </c>
      <c r="AN10">
        <f t="shared" si="17"/>
        <v>4077</v>
      </c>
      <c r="AO10">
        <f t="shared" si="18"/>
        <v>1971</v>
      </c>
      <c r="AP10">
        <f t="shared" si="19"/>
        <v>0</v>
      </c>
      <c r="AQ10">
        <f t="shared" si="20"/>
        <v>0</v>
      </c>
      <c r="AR10">
        <f t="shared" si="21"/>
        <v>603</v>
      </c>
      <c r="AS10">
        <f t="shared" si="22"/>
        <v>0</v>
      </c>
      <c r="AT10">
        <f t="shared" si="3"/>
        <v>10470</v>
      </c>
      <c r="AU10">
        <f t="shared" si="28"/>
        <v>10816</v>
      </c>
    </row>
    <row r="11" spans="1:47" x14ac:dyDescent="0.25">
      <c r="A11">
        <f>view_development_directions!A14</f>
        <v>22</v>
      </c>
      <c r="B11">
        <f>view_development_directions!C14</f>
        <v>25131.5</v>
      </c>
      <c r="C11">
        <f>view_development_directions!D14</f>
        <v>25139</v>
      </c>
      <c r="D11">
        <f>view_development_directions!E14</f>
        <v>25135.25</v>
      </c>
      <c r="E11">
        <f>view_development_directions!F14</f>
        <v>19890.19963243014</v>
      </c>
      <c r="F11">
        <f>view_development_directions!G14</f>
        <v>23111.001216448676</v>
      </c>
      <c r="G11">
        <f>view_development_directions!H14</f>
        <v>24107.633454012554</v>
      </c>
      <c r="H11">
        <f>view_development_directions!I14</f>
        <v>23609.317335230615</v>
      </c>
      <c r="I11">
        <f>view_development_directions!B14</f>
        <v>25139</v>
      </c>
      <c r="J11" t="str">
        <f>'regression pure'!A12</f>
        <v>learning10</v>
      </c>
      <c r="K11">
        <f t="shared" si="23"/>
        <v>1</v>
      </c>
      <c r="L11">
        <f t="shared" si="4"/>
        <v>1</v>
      </c>
      <c r="M11">
        <f t="shared" si="5"/>
        <v>1</v>
      </c>
      <c r="N11">
        <f t="shared" si="6"/>
        <v>3</v>
      </c>
      <c r="O11">
        <f t="shared" si="7"/>
        <v>1</v>
      </c>
      <c r="P11">
        <f t="shared" si="8"/>
        <v>1</v>
      </c>
      <c r="Q11">
        <f t="shared" si="9"/>
        <v>1</v>
      </c>
      <c r="R11">
        <f t="shared" si="10"/>
        <v>25139</v>
      </c>
      <c r="T11" t="str">
        <f>'regression pure'!A58</f>
        <v>testing10</v>
      </c>
      <c r="U11">
        <f>view_development_directions!C34</f>
        <v>16242.3</v>
      </c>
      <c r="V11">
        <f>view_development_directions!D34</f>
        <v>30320</v>
      </c>
      <c r="W11">
        <f>view_development_directions!E34</f>
        <v>23281.15</v>
      </c>
      <c r="X11">
        <f>view_development_directions!F34</f>
        <v>17212.880111805007</v>
      </c>
      <c r="Y11">
        <f>view_development_directions!G34</f>
        <v>14331.687041839479</v>
      </c>
      <c r="Z11">
        <f>view_development_directions!H34</f>
        <v>14697.451975577929</v>
      </c>
      <c r="AA11">
        <f>view_development_directions!I34</f>
        <v>14514.569508708704</v>
      </c>
      <c r="AB11">
        <f>view_development_directions!B34</f>
        <v>13268</v>
      </c>
      <c r="AC11" t="str">
        <f t="shared" si="24"/>
        <v>testing10</v>
      </c>
      <c r="AD11">
        <f t="shared" si="25"/>
        <v>8</v>
      </c>
      <c r="AE11">
        <f t="shared" si="11"/>
        <v>1</v>
      </c>
      <c r="AF11">
        <f t="shared" si="12"/>
        <v>3</v>
      </c>
      <c r="AG11">
        <f t="shared" si="13"/>
        <v>4</v>
      </c>
      <c r="AH11">
        <f t="shared" si="14"/>
        <v>10</v>
      </c>
      <c r="AI11">
        <f t="shared" si="15"/>
        <v>10</v>
      </c>
      <c r="AJ11">
        <f t="shared" si="16"/>
        <v>10</v>
      </c>
      <c r="AK11">
        <f t="shared" si="2"/>
        <v>13268</v>
      </c>
      <c r="AL11" t="str">
        <f t="shared" si="26"/>
        <v>testing10</v>
      </c>
      <c r="AM11">
        <f t="shared" si="27"/>
        <v>7158</v>
      </c>
      <c r="AN11">
        <f t="shared" si="17"/>
        <v>4077</v>
      </c>
      <c r="AO11">
        <f t="shared" si="18"/>
        <v>1971</v>
      </c>
      <c r="AP11">
        <f t="shared" si="19"/>
        <v>1138</v>
      </c>
      <c r="AQ11">
        <f t="shared" si="20"/>
        <v>0</v>
      </c>
      <c r="AR11">
        <f t="shared" si="21"/>
        <v>1069</v>
      </c>
      <c r="AS11">
        <f t="shared" si="22"/>
        <v>0</v>
      </c>
      <c r="AT11">
        <f t="shared" si="3"/>
        <v>13268</v>
      </c>
      <c r="AU11">
        <f t="shared" si="28"/>
        <v>15413</v>
      </c>
    </row>
    <row r="12" spans="1:47" x14ac:dyDescent="0.25">
      <c r="A12">
        <f>view_development_directions!A15</f>
        <v>23</v>
      </c>
      <c r="B12">
        <f>view_development_directions!C15</f>
        <v>8865.2000000000007</v>
      </c>
      <c r="C12">
        <f>view_development_directions!D15</f>
        <v>9764</v>
      </c>
      <c r="D12">
        <f>view_development_directions!E15</f>
        <v>9314.6</v>
      </c>
      <c r="E12">
        <f>view_development_directions!F15</f>
        <v>11337.649463229591</v>
      </c>
      <c r="F12">
        <f>view_development_directions!G15</f>
        <v>9744.3035880083153</v>
      </c>
      <c r="G12">
        <f>view_development_directions!H15</f>
        <v>10355.901183309266</v>
      </c>
      <c r="H12">
        <f>view_development_directions!I15</f>
        <v>10050.102385658791</v>
      </c>
      <c r="I12">
        <f>view_development_directions!B15</f>
        <v>9764</v>
      </c>
      <c r="J12" t="str">
        <f>'regression pure'!A13</f>
        <v>learning11</v>
      </c>
      <c r="K12">
        <f t="shared" si="23"/>
        <v>15</v>
      </c>
      <c r="L12">
        <f t="shared" si="4"/>
        <v>15</v>
      </c>
      <c r="M12">
        <f t="shared" si="5"/>
        <v>15</v>
      </c>
      <c r="N12">
        <f t="shared" si="6"/>
        <v>15</v>
      </c>
      <c r="O12">
        <f t="shared" si="7"/>
        <v>15</v>
      </c>
      <c r="P12">
        <f t="shared" si="8"/>
        <v>15</v>
      </c>
      <c r="Q12">
        <f t="shared" si="9"/>
        <v>15</v>
      </c>
      <c r="R12">
        <f t="shared" si="10"/>
        <v>9764</v>
      </c>
      <c r="T12" t="str">
        <f>'regression pure'!A59</f>
        <v>testing11</v>
      </c>
      <c r="U12">
        <f>view_development_directions!C35</f>
        <v>12986.9</v>
      </c>
      <c r="V12">
        <f>view_development_directions!D35</f>
        <v>31603</v>
      </c>
      <c r="W12">
        <f>view_development_directions!E35</f>
        <v>22294.95</v>
      </c>
      <c r="X12">
        <f>view_development_directions!F35</f>
        <v>23776.244715458117</v>
      </c>
      <c r="Y12">
        <f>view_development_directions!G35</f>
        <v>16959.779193402312</v>
      </c>
      <c r="Z12">
        <f>view_development_directions!H35</f>
        <v>10864.031693886682</v>
      </c>
      <c r="AA12">
        <f>view_development_directions!I35</f>
        <v>13911.905443644497</v>
      </c>
      <c r="AB12">
        <f>view_development_directions!B35</f>
        <v>22136</v>
      </c>
      <c r="AC12" t="str">
        <f t="shared" si="24"/>
        <v>testing11</v>
      </c>
      <c r="AD12">
        <f t="shared" si="25"/>
        <v>11</v>
      </c>
      <c r="AE12">
        <f t="shared" si="11"/>
        <v>1</v>
      </c>
      <c r="AF12">
        <f t="shared" si="12"/>
        <v>3</v>
      </c>
      <c r="AG12">
        <f t="shared" si="13"/>
        <v>1</v>
      </c>
      <c r="AH12">
        <f t="shared" si="14"/>
        <v>7</v>
      </c>
      <c r="AI12">
        <f t="shared" si="15"/>
        <v>15</v>
      </c>
      <c r="AJ12">
        <f t="shared" si="16"/>
        <v>10</v>
      </c>
      <c r="AK12">
        <f t="shared" si="2"/>
        <v>22136</v>
      </c>
      <c r="AL12" t="str">
        <f t="shared" si="26"/>
        <v>testing11</v>
      </c>
      <c r="AM12">
        <f t="shared" si="27"/>
        <v>4165</v>
      </c>
      <c r="AN12">
        <f t="shared" si="17"/>
        <v>4077</v>
      </c>
      <c r="AO12">
        <f t="shared" si="18"/>
        <v>1971</v>
      </c>
      <c r="AP12">
        <f t="shared" si="19"/>
        <v>3539</v>
      </c>
      <c r="AQ12">
        <f t="shared" si="20"/>
        <v>0</v>
      </c>
      <c r="AR12">
        <f t="shared" si="21"/>
        <v>603</v>
      </c>
      <c r="AS12">
        <f t="shared" si="22"/>
        <v>0</v>
      </c>
      <c r="AT12">
        <f t="shared" si="3"/>
        <v>22136</v>
      </c>
      <c r="AU12">
        <f t="shared" si="28"/>
        <v>14355</v>
      </c>
    </row>
    <row r="13" spans="1:47" x14ac:dyDescent="0.25">
      <c r="A13">
        <f>view_development_directions!A16</f>
        <v>24</v>
      </c>
      <c r="B13">
        <f>view_development_directions!C16</f>
        <v>17327.5</v>
      </c>
      <c r="C13">
        <f>view_development_directions!D16</f>
        <v>17396</v>
      </c>
      <c r="D13">
        <f>view_development_directions!E16</f>
        <v>17361.75</v>
      </c>
      <c r="E13">
        <f>view_development_directions!F16</f>
        <v>15751.885720596814</v>
      </c>
      <c r="F13">
        <f>view_development_directions!G16</f>
        <v>16233.713071317596</v>
      </c>
      <c r="G13">
        <f>view_development_directions!H16</f>
        <v>17723.769564957853</v>
      </c>
      <c r="H13">
        <f>view_development_directions!I16</f>
        <v>16978.741318137723</v>
      </c>
      <c r="I13">
        <f>view_development_directions!B16</f>
        <v>17396</v>
      </c>
      <c r="J13" t="str">
        <f>'regression pure'!A14</f>
        <v>learning12</v>
      </c>
      <c r="K13">
        <f t="shared" si="23"/>
        <v>7</v>
      </c>
      <c r="L13">
        <f t="shared" si="4"/>
        <v>7</v>
      </c>
      <c r="M13">
        <f t="shared" si="5"/>
        <v>7</v>
      </c>
      <c r="N13">
        <f t="shared" si="6"/>
        <v>7</v>
      </c>
      <c r="O13">
        <f t="shared" si="7"/>
        <v>8</v>
      </c>
      <c r="P13">
        <f t="shared" si="8"/>
        <v>6</v>
      </c>
      <c r="Q13">
        <f t="shared" si="9"/>
        <v>7</v>
      </c>
      <c r="R13">
        <f t="shared" si="10"/>
        <v>17396</v>
      </c>
      <c r="T13" t="str">
        <f>'regression pure'!A60</f>
        <v>testing12</v>
      </c>
      <c r="U13">
        <f>view_development_directions!C36</f>
        <v>7526.2000000000007</v>
      </c>
      <c r="V13">
        <f>view_development_directions!D36</f>
        <v>15747</v>
      </c>
      <c r="W13">
        <f>view_development_directions!E36</f>
        <v>11636.6</v>
      </c>
      <c r="X13">
        <f>view_development_directions!F36</f>
        <v>9359.0125117951447</v>
      </c>
      <c r="Y13">
        <f>view_development_directions!G36</f>
        <v>6672.2709075410075</v>
      </c>
      <c r="Z13">
        <f>view_development_directions!H36</f>
        <v>6036.4050682143579</v>
      </c>
      <c r="AA13">
        <f>view_development_directions!I36</f>
        <v>6354.3379878776832</v>
      </c>
      <c r="AB13">
        <f>view_development_directions!B36</f>
        <v>6612</v>
      </c>
      <c r="AC13" t="str">
        <f t="shared" si="24"/>
        <v>testing12</v>
      </c>
      <c r="AD13">
        <f t="shared" si="25"/>
        <v>16</v>
      </c>
      <c r="AE13">
        <f t="shared" si="11"/>
        <v>8</v>
      </c>
      <c r="AF13">
        <f t="shared" si="12"/>
        <v>13</v>
      </c>
      <c r="AG13">
        <f t="shared" si="13"/>
        <v>19</v>
      </c>
      <c r="AH13">
        <f t="shared" si="14"/>
        <v>20</v>
      </c>
      <c r="AI13">
        <f t="shared" si="15"/>
        <v>20</v>
      </c>
      <c r="AJ13">
        <f t="shared" si="16"/>
        <v>20</v>
      </c>
      <c r="AK13">
        <f t="shared" si="2"/>
        <v>6612</v>
      </c>
      <c r="AL13" t="str">
        <f t="shared" si="26"/>
        <v>testing12</v>
      </c>
      <c r="AM13">
        <f t="shared" si="27"/>
        <v>2940</v>
      </c>
      <c r="AN13">
        <f t="shared" si="17"/>
        <v>4077</v>
      </c>
      <c r="AO13">
        <f t="shared" si="18"/>
        <v>1971</v>
      </c>
      <c r="AP13">
        <f t="shared" si="19"/>
        <v>0</v>
      </c>
      <c r="AQ13">
        <f t="shared" si="20"/>
        <v>0</v>
      </c>
      <c r="AR13">
        <f t="shared" si="21"/>
        <v>0</v>
      </c>
      <c r="AS13">
        <f t="shared" si="22"/>
        <v>0</v>
      </c>
      <c r="AT13">
        <f t="shared" si="3"/>
        <v>6612</v>
      </c>
      <c r="AU13">
        <f t="shared" si="28"/>
        <v>8988</v>
      </c>
    </row>
    <row r="14" spans="1:47" x14ac:dyDescent="0.25">
      <c r="A14">
        <f>view_development_directions!A17</f>
        <v>25</v>
      </c>
      <c r="B14">
        <f>view_development_directions!C17</f>
        <v>19833.599999999999</v>
      </c>
      <c r="C14">
        <f>view_development_directions!D17</f>
        <v>19840</v>
      </c>
      <c r="D14">
        <f>view_development_directions!E17</f>
        <v>19836.8</v>
      </c>
      <c r="E14">
        <f>view_development_directions!F17</f>
        <v>21377.700513433876</v>
      </c>
      <c r="F14">
        <f>view_development_directions!G17</f>
        <v>20774.452438827386</v>
      </c>
      <c r="G14">
        <f>view_development_directions!H17</f>
        <v>19828.557695896448</v>
      </c>
      <c r="H14">
        <f>view_development_directions!I17</f>
        <v>20301.505067361919</v>
      </c>
      <c r="I14">
        <f>view_development_directions!B17</f>
        <v>19840</v>
      </c>
      <c r="J14" t="str">
        <f>'regression pure'!A15</f>
        <v>learning13</v>
      </c>
      <c r="K14">
        <f t="shared" si="23"/>
        <v>5</v>
      </c>
      <c r="L14">
        <f t="shared" si="4"/>
        <v>5</v>
      </c>
      <c r="M14">
        <f t="shared" si="5"/>
        <v>5</v>
      </c>
      <c r="N14">
        <f t="shared" si="6"/>
        <v>2</v>
      </c>
      <c r="O14">
        <f t="shared" si="7"/>
        <v>3</v>
      </c>
      <c r="P14">
        <f t="shared" si="8"/>
        <v>4</v>
      </c>
      <c r="Q14">
        <f t="shared" si="9"/>
        <v>3</v>
      </c>
      <c r="R14">
        <f t="shared" si="10"/>
        <v>19840</v>
      </c>
      <c r="T14" t="str">
        <f>'regression pure'!A61</f>
        <v>testing13</v>
      </c>
      <c r="U14">
        <f>view_development_directions!C37</f>
        <v>23286.600000000006</v>
      </c>
      <c r="V14">
        <f>view_development_directions!D37</f>
        <v>19183</v>
      </c>
      <c r="W14">
        <f>view_development_directions!E37</f>
        <v>21234.800000000003</v>
      </c>
      <c r="X14">
        <f>view_development_directions!F37</f>
        <v>20413.345570754176</v>
      </c>
      <c r="Y14">
        <f>view_development_directions!G37</f>
        <v>21737.957771807593</v>
      </c>
      <c r="Z14">
        <f>view_development_directions!H37</f>
        <v>20355.214854486749</v>
      </c>
      <c r="AA14">
        <f>view_development_directions!I37</f>
        <v>21046.586313147171</v>
      </c>
      <c r="AB14">
        <f>view_development_directions!B37</f>
        <v>19117</v>
      </c>
      <c r="AC14" t="str">
        <f t="shared" si="24"/>
        <v>testing13</v>
      </c>
      <c r="AD14">
        <f t="shared" si="25"/>
        <v>2</v>
      </c>
      <c r="AE14">
        <f t="shared" si="11"/>
        <v>6</v>
      </c>
      <c r="AF14">
        <f t="shared" si="12"/>
        <v>5</v>
      </c>
      <c r="AG14">
        <f t="shared" si="13"/>
        <v>3</v>
      </c>
      <c r="AH14">
        <f t="shared" si="14"/>
        <v>3</v>
      </c>
      <c r="AI14">
        <f t="shared" si="15"/>
        <v>3</v>
      </c>
      <c r="AJ14">
        <f t="shared" si="16"/>
        <v>3</v>
      </c>
      <c r="AK14">
        <f t="shared" si="2"/>
        <v>19117</v>
      </c>
      <c r="AL14" t="str">
        <f t="shared" si="26"/>
        <v>testing13</v>
      </c>
      <c r="AM14">
        <f t="shared" si="27"/>
        <v>12288</v>
      </c>
      <c r="AN14">
        <f t="shared" si="17"/>
        <v>4077</v>
      </c>
      <c r="AO14">
        <f t="shared" si="18"/>
        <v>1971</v>
      </c>
      <c r="AP14">
        <f t="shared" si="19"/>
        <v>1138</v>
      </c>
      <c r="AQ14">
        <f t="shared" si="20"/>
        <v>0</v>
      </c>
      <c r="AR14">
        <f t="shared" si="21"/>
        <v>2261</v>
      </c>
      <c r="AS14">
        <f t="shared" si="22"/>
        <v>0</v>
      </c>
      <c r="AT14">
        <f t="shared" si="3"/>
        <v>19117</v>
      </c>
      <c r="AU14">
        <f t="shared" si="28"/>
        <v>21735</v>
      </c>
    </row>
    <row r="15" spans="1:47" x14ac:dyDescent="0.25">
      <c r="A15">
        <f>view_development_directions!A18</f>
        <v>26</v>
      </c>
      <c r="B15">
        <f>view_development_directions!C18</f>
        <v>6938.8</v>
      </c>
      <c r="C15">
        <f>view_development_directions!D18</f>
        <v>6941</v>
      </c>
      <c r="D15">
        <f>view_development_directions!E18</f>
        <v>6939.9</v>
      </c>
      <c r="E15">
        <f>view_development_directions!F18</f>
        <v>11452.358836322153</v>
      </c>
      <c r="F15">
        <f>view_development_directions!G18</f>
        <v>7464.5437144142106</v>
      </c>
      <c r="G15">
        <f>view_development_directions!H18</f>
        <v>6036.6104553714022</v>
      </c>
      <c r="H15">
        <f>view_development_directions!I18</f>
        <v>6750.5770848928059</v>
      </c>
      <c r="I15">
        <f>view_development_directions!B18</f>
        <v>6941</v>
      </c>
      <c r="J15" t="str">
        <f>'regression pure'!A16</f>
        <v>learning14</v>
      </c>
      <c r="K15">
        <f t="shared" si="23"/>
        <v>20</v>
      </c>
      <c r="L15">
        <f t="shared" si="4"/>
        <v>17</v>
      </c>
      <c r="M15">
        <f t="shared" si="5"/>
        <v>17</v>
      </c>
      <c r="N15">
        <f t="shared" si="6"/>
        <v>14</v>
      </c>
      <c r="O15">
        <f t="shared" si="7"/>
        <v>18</v>
      </c>
      <c r="P15">
        <f t="shared" si="8"/>
        <v>20</v>
      </c>
      <c r="Q15">
        <f t="shared" si="9"/>
        <v>20</v>
      </c>
      <c r="R15">
        <f t="shared" si="10"/>
        <v>6941</v>
      </c>
      <c r="T15" t="str">
        <f>'regression pure'!A62</f>
        <v>testing14</v>
      </c>
      <c r="U15">
        <f>view_development_directions!C38</f>
        <v>26920.400000000001</v>
      </c>
      <c r="V15">
        <f>view_development_directions!D38</f>
        <v>28279</v>
      </c>
      <c r="W15">
        <f>view_development_directions!E38</f>
        <v>27599.7</v>
      </c>
      <c r="X15">
        <f>view_development_directions!F38</f>
        <v>21280.312929610769</v>
      </c>
      <c r="Y15">
        <f>view_development_directions!G38</f>
        <v>23430.78994986623</v>
      </c>
      <c r="Z15">
        <f>view_development_directions!H38</f>
        <v>21329.176635697244</v>
      </c>
      <c r="AA15">
        <f>view_development_directions!I38</f>
        <v>22379.983292781737</v>
      </c>
      <c r="AB15">
        <f>view_development_directions!B38</f>
        <v>22950</v>
      </c>
      <c r="AC15" t="str">
        <f t="shared" si="24"/>
        <v>testing14</v>
      </c>
      <c r="AD15">
        <f t="shared" si="25"/>
        <v>1</v>
      </c>
      <c r="AE15">
        <f t="shared" si="11"/>
        <v>1</v>
      </c>
      <c r="AF15">
        <f t="shared" si="12"/>
        <v>1</v>
      </c>
      <c r="AG15">
        <f t="shared" si="13"/>
        <v>3</v>
      </c>
      <c r="AH15">
        <f t="shared" si="14"/>
        <v>1</v>
      </c>
      <c r="AI15">
        <f t="shared" si="15"/>
        <v>3</v>
      </c>
      <c r="AJ15">
        <f t="shared" si="16"/>
        <v>3</v>
      </c>
      <c r="AK15">
        <f t="shared" si="2"/>
        <v>22950</v>
      </c>
      <c r="AL15" t="str">
        <f t="shared" si="26"/>
        <v>testing14</v>
      </c>
      <c r="AM15">
        <f t="shared" si="27"/>
        <v>15692</v>
      </c>
      <c r="AN15">
        <f t="shared" si="17"/>
        <v>4077</v>
      </c>
      <c r="AO15">
        <f t="shared" si="18"/>
        <v>1971</v>
      </c>
      <c r="AP15">
        <f t="shared" si="19"/>
        <v>1138</v>
      </c>
      <c r="AQ15">
        <f t="shared" si="20"/>
        <v>0</v>
      </c>
      <c r="AR15">
        <f t="shared" si="21"/>
        <v>2261</v>
      </c>
      <c r="AS15">
        <f t="shared" si="22"/>
        <v>0</v>
      </c>
      <c r="AT15">
        <f t="shared" si="3"/>
        <v>22950</v>
      </c>
      <c r="AU15">
        <f t="shared" si="28"/>
        <v>25139</v>
      </c>
    </row>
    <row r="16" spans="1:47" x14ac:dyDescent="0.25">
      <c r="A16">
        <f>view_development_directions!A19</f>
        <v>27</v>
      </c>
      <c r="B16">
        <f>view_development_directions!C19</f>
        <v>11705.3</v>
      </c>
      <c r="C16">
        <f>view_development_directions!D19</f>
        <v>11709</v>
      </c>
      <c r="D16">
        <f>view_development_directions!E19</f>
        <v>11707.15</v>
      </c>
      <c r="E16">
        <f>view_development_directions!F19</f>
        <v>14132.805311782367</v>
      </c>
      <c r="F16">
        <f>view_development_directions!G19</f>
        <v>12133.698364924288</v>
      </c>
      <c r="G16">
        <f>view_development_directions!H19</f>
        <v>11415.80118256847</v>
      </c>
      <c r="H16">
        <f>view_development_directions!I19</f>
        <v>11774.749773746378</v>
      </c>
      <c r="I16">
        <f>view_development_directions!B19</f>
        <v>11709</v>
      </c>
      <c r="J16" t="str">
        <f>'regression pure'!A17</f>
        <v>learning15</v>
      </c>
      <c r="K16">
        <f t="shared" si="23"/>
        <v>12</v>
      </c>
      <c r="L16">
        <f t="shared" si="4"/>
        <v>12</v>
      </c>
      <c r="M16">
        <f t="shared" si="5"/>
        <v>12</v>
      </c>
      <c r="N16">
        <f t="shared" si="6"/>
        <v>11</v>
      </c>
      <c r="O16">
        <f t="shared" si="7"/>
        <v>12</v>
      </c>
      <c r="P16">
        <f t="shared" si="8"/>
        <v>14</v>
      </c>
      <c r="Q16">
        <f t="shared" si="9"/>
        <v>13</v>
      </c>
      <c r="R16">
        <f t="shared" si="10"/>
        <v>11709</v>
      </c>
      <c r="T16" t="str">
        <f>'regression pure'!A63</f>
        <v>testing15</v>
      </c>
      <c r="U16">
        <f>view_development_directions!C39</f>
        <v>16889.099999999999</v>
      </c>
      <c r="V16">
        <f>view_development_directions!D39</f>
        <v>10605</v>
      </c>
      <c r="W16">
        <f>view_development_directions!E39</f>
        <v>13747.05</v>
      </c>
      <c r="X16">
        <f>view_development_directions!F39</f>
        <v>13831.121774461624</v>
      </c>
      <c r="Y16">
        <f>view_development_directions!G39</f>
        <v>14125.350293222609</v>
      </c>
      <c r="Z16">
        <f>view_development_directions!H39</f>
        <v>13807.039936010417</v>
      </c>
      <c r="AA16">
        <f>view_development_directions!I39</f>
        <v>13966.195114616512</v>
      </c>
      <c r="AB16">
        <f>view_development_directions!B39</f>
        <v>12149</v>
      </c>
      <c r="AC16" t="str">
        <f t="shared" si="24"/>
        <v>testing15</v>
      </c>
      <c r="AD16">
        <f t="shared" si="25"/>
        <v>8</v>
      </c>
      <c r="AE16">
        <f t="shared" si="11"/>
        <v>15</v>
      </c>
      <c r="AF16">
        <f t="shared" si="12"/>
        <v>10</v>
      </c>
      <c r="AG16">
        <f t="shared" si="13"/>
        <v>12</v>
      </c>
      <c r="AH16">
        <f t="shared" si="14"/>
        <v>10</v>
      </c>
      <c r="AI16">
        <f t="shared" si="15"/>
        <v>11</v>
      </c>
      <c r="AJ16">
        <f t="shared" si="16"/>
        <v>10</v>
      </c>
      <c r="AK16">
        <f t="shared" si="2"/>
        <v>12149</v>
      </c>
      <c r="AL16" t="str">
        <f t="shared" si="26"/>
        <v>testing15</v>
      </c>
      <c r="AM16">
        <f t="shared" si="27"/>
        <v>7158</v>
      </c>
      <c r="AN16">
        <f t="shared" si="17"/>
        <v>4077</v>
      </c>
      <c r="AO16">
        <f t="shared" si="18"/>
        <v>1971</v>
      </c>
      <c r="AP16">
        <f t="shared" si="19"/>
        <v>893</v>
      </c>
      <c r="AQ16">
        <f t="shared" si="20"/>
        <v>0</v>
      </c>
      <c r="AR16">
        <f t="shared" si="21"/>
        <v>1069</v>
      </c>
      <c r="AS16">
        <f t="shared" si="22"/>
        <v>0</v>
      </c>
      <c r="AT16">
        <f t="shared" si="3"/>
        <v>12149</v>
      </c>
      <c r="AU16">
        <f t="shared" si="28"/>
        <v>15168</v>
      </c>
    </row>
    <row r="17" spans="1:49" x14ac:dyDescent="0.25">
      <c r="A17">
        <f>view_development_directions!A20</f>
        <v>28</v>
      </c>
      <c r="B17">
        <f>view_development_directions!C20</f>
        <v>14679.3</v>
      </c>
      <c r="C17">
        <f>view_development_directions!D20</f>
        <v>14684</v>
      </c>
      <c r="D17">
        <f>view_development_directions!E20</f>
        <v>14681.65</v>
      </c>
      <c r="E17">
        <f>view_development_directions!F20</f>
        <v>16915.757322028236</v>
      </c>
      <c r="F17">
        <f>view_development_directions!G20</f>
        <v>15089.254984511368</v>
      </c>
      <c r="G17">
        <f>view_development_directions!H20</f>
        <v>16612.909161507683</v>
      </c>
      <c r="H17">
        <f>view_development_directions!I20</f>
        <v>15851.082073009526</v>
      </c>
      <c r="I17">
        <f>view_development_directions!B20</f>
        <v>14684</v>
      </c>
      <c r="J17" t="str">
        <f>'regression pure'!A18</f>
        <v>learning16</v>
      </c>
      <c r="K17">
        <f t="shared" si="23"/>
        <v>9</v>
      </c>
      <c r="L17">
        <f t="shared" si="4"/>
        <v>9</v>
      </c>
      <c r="M17">
        <f t="shared" si="5"/>
        <v>9</v>
      </c>
      <c r="N17">
        <f t="shared" si="6"/>
        <v>5</v>
      </c>
      <c r="O17">
        <f t="shared" si="7"/>
        <v>9</v>
      </c>
      <c r="P17">
        <f t="shared" si="8"/>
        <v>8</v>
      </c>
      <c r="Q17">
        <f t="shared" si="9"/>
        <v>9</v>
      </c>
      <c r="R17">
        <f t="shared" si="10"/>
        <v>14684</v>
      </c>
      <c r="T17" t="str">
        <f>'regression pure'!A64</f>
        <v>testing16</v>
      </c>
      <c r="U17">
        <f>view_development_directions!C40</f>
        <v>26237.100000000006</v>
      </c>
      <c r="V17">
        <f>view_development_directions!D40</f>
        <v>28279</v>
      </c>
      <c r="W17">
        <f>view_development_directions!E40</f>
        <v>27258.050000000003</v>
      </c>
      <c r="X17">
        <f>view_development_directions!F40</f>
        <v>18360.54275160352</v>
      </c>
      <c r="Y17">
        <f>view_development_directions!G40</f>
        <v>18882.656739736707</v>
      </c>
      <c r="Z17">
        <f>view_development_directions!H40</f>
        <v>20356.033043679639</v>
      </c>
      <c r="AA17">
        <f>view_development_directions!I40</f>
        <v>19619.344891708173</v>
      </c>
      <c r="AB17">
        <f>view_development_directions!B40</f>
        <v>14752</v>
      </c>
      <c r="AC17" t="str">
        <f t="shared" si="24"/>
        <v>testing16</v>
      </c>
      <c r="AD17">
        <f t="shared" si="25"/>
        <v>1</v>
      </c>
      <c r="AE17">
        <f t="shared" si="11"/>
        <v>1</v>
      </c>
      <c r="AF17">
        <f t="shared" si="12"/>
        <v>1</v>
      </c>
      <c r="AG17">
        <f t="shared" si="13"/>
        <v>4</v>
      </c>
      <c r="AH17">
        <f t="shared" si="14"/>
        <v>5</v>
      </c>
      <c r="AI17">
        <f t="shared" si="15"/>
        <v>3</v>
      </c>
      <c r="AJ17">
        <f t="shared" si="16"/>
        <v>5</v>
      </c>
      <c r="AK17">
        <f t="shared" ref="AK17:AK21" si="29">AB17</f>
        <v>14752</v>
      </c>
      <c r="AL17" t="str">
        <f t="shared" si="26"/>
        <v>testing16</v>
      </c>
      <c r="AM17">
        <f t="shared" si="27"/>
        <v>15692</v>
      </c>
      <c r="AN17">
        <f t="shared" si="17"/>
        <v>4077</v>
      </c>
      <c r="AO17">
        <f t="shared" si="18"/>
        <v>1971</v>
      </c>
      <c r="AP17">
        <f t="shared" si="19"/>
        <v>1138</v>
      </c>
      <c r="AQ17">
        <f t="shared" si="20"/>
        <v>0</v>
      </c>
      <c r="AR17">
        <f t="shared" si="21"/>
        <v>2261</v>
      </c>
      <c r="AS17">
        <f t="shared" si="22"/>
        <v>0</v>
      </c>
      <c r="AT17">
        <f t="shared" ref="AT17:AT21" si="30">AK17</f>
        <v>14752</v>
      </c>
      <c r="AU17">
        <f t="shared" si="28"/>
        <v>25139</v>
      </c>
    </row>
    <row r="18" spans="1:49" x14ac:dyDescent="0.25">
      <c r="A18">
        <f>view_development_directions!A21</f>
        <v>29</v>
      </c>
      <c r="B18">
        <f>view_development_directions!C21</f>
        <v>7373.6</v>
      </c>
      <c r="C18">
        <f>view_development_directions!D21</f>
        <v>8988</v>
      </c>
      <c r="D18">
        <f>view_development_directions!E21</f>
        <v>8180.8</v>
      </c>
      <c r="E18">
        <f>view_development_directions!F21</f>
        <v>6745.0234636698979</v>
      </c>
      <c r="F18">
        <f>view_development_directions!G21</f>
        <v>7438.664895568807</v>
      </c>
      <c r="G18">
        <f>view_development_directions!H21</f>
        <v>7162.2864228067956</v>
      </c>
      <c r="H18">
        <f>view_development_directions!I21</f>
        <v>7300.4756591878013</v>
      </c>
      <c r="I18">
        <f>view_development_directions!B21</f>
        <v>8988</v>
      </c>
      <c r="J18" t="str">
        <f>'regression pure'!A19</f>
        <v>learning17</v>
      </c>
      <c r="K18">
        <f t="shared" si="23"/>
        <v>17</v>
      </c>
      <c r="L18">
        <f t="shared" si="4"/>
        <v>16</v>
      </c>
      <c r="M18">
        <f t="shared" si="5"/>
        <v>16</v>
      </c>
      <c r="N18">
        <f t="shared" si="6"/>
        <v>20</v>
      </c>
      <c r="O18">
        <f t="shared" si="7"/>
        <v>19</v>
      </c>
      <c r="P18">
        <f t="shared" si="8"/>
        <v>19</v>
      </c>
      <c r="Q18">
        <f t="shared" si="9"/>
        <v>18</v>
      </c>
      <c r="R18">
        <f t="shared" si="10"/>
        <v>8988</v>
      </c>
      <c r="T18" t="str">
        <f>'regression pure'!A65</f>
        <v>testing17</v>
      </c>
      <c r="U18">
        <f>view_development_directions!C41</f>
        <v>17472.3</v>
      </c>
      <c r="V18">
        <f>view_development_directions!D41</f>
        <v>20813</v>
      </c>
      <c r="W18">
        <f>view_development_directions!E41</f>
        <v>19142.650000000001</v>
      </c>
      <c r="X18">
        <f>view_development_directions!F41</f>
        <v>21039.299252005527</v>
      </c>
      <c r="Y18">
        <f>view_development_directions!G41</f>
        <v>20045.941636159256</v>
      </c>
      <c r="Z18">
        <f>view_development_directions!H41</f>
        <v>19528.174062373517</v>
      </c>
      <c r="AA18">
        <f>view_development_directions!I41</f>
        <v>19787.057849266384</v>
      </c>
      <c r="AB18">
        <f>view_development_directions!B41</f>
        <v>14912</v>
      </c>
      <c r="AC18" t="str">
        <f t="shared" si="24"/>
        <v>testing17</v>
      </c>
      <c r="AD18">
        <f t="shared" si="25"/>
        <v>7</v>
      </c>
      <c r="AE18">
        <f t="shared" si="11"/>
        <v>5</v>
      </c>
      <c r="AF18">
        <f t="shared" si="12"/>
        <v>6</v>
      </c>
      <c r="AG18">
        <f t="shared" si="13"/>
        <v>3</v>
      </c>
      <c r="AH18">
        <f t="shared" si="14"/>
        <v>5</v>
      </c>
      <c r="AI18">
        <f t="shared" si="15"/>
        <v>6</v>
      </c>
      <c r="AJ18">
        <f t="shared" si="16"/>
        <v>5</v>
      </c>
      <c r="AK18">
        <f t="shared" si="29"/>
        <v>14912</v>
      </c>
      <c r="AL18" t="str">
        <f t="shared" si="26"/>
        <v>testing17</v>
      </c>
      <c r="AM18">
        <f t="shared" si="27"/>
        <v>7949</v>
      </c>
      <c r="AN18">
        <f t="shared" si="17"/>
        <v>4077</v>
      </c>
      <c r="AO18">
        <f t="shared" si="18"/>
        <v>1971</v>
      </c>
      <c r="AP18">
        <f t="shared" si="19"/>
        <v>1138</v>
      </c>
      <c r="AQ18">
        <f t="shared" si="20"/>
        <v>0</v>
      </c>
      <c r="AR18">
        <f t="shared" si="21"/>
        <v>2261</v>
      </c>
      <c r="AS18">
        <f t="shared" si="22"/>
        <v>0</v>
      </c>
      <c r="AT18">
        <f t="shared" si="30"/>
        <v>14912</v>
      </c>
      <c r="AU18">
        <f t="shared" si="28"/>
        <v>17396</v>
      </c>
    </row>
    <row r="19" spans="1:49" x14ac:dyDescent="0.25">
      <c r="A19">
        <f>view_development_directions!A22</f>
        <v>30</v>
      </c>
      <c r="B19">
        <f>view_development_directions!C22</f>
        <v>15408.1</v>
      </c>
      <c r="C19">
        <f>view_development_directions!D22</f>
        <v>15413</v>
      </c>
      <c r="D19">
        <f>view_development_directions!E22</f>
        <v>15410.55</v>
      </c>
      <c r="E19">
        <f>view_development_directions!F22</f>
        <v>15554.414969789814</v>
      </c>
      <c r="F19">
        <f>view_development_directions!G22</f>
        <v>16254.309060745265</v>
      </c>
      <c r="G19">
        <f>view_development_directions!H22</f>
        <v>15678.468883709778</v>
      </c>
      <c r="H19">
        <f>view_development_directions!I22</f>
        <v>15966.388972227522</v>
      </c>
      <c r="I19">
        <f>view_development_directions!B22</f>
        <v>15413</v>
      </c>
      <c r="J19" t="str">
        <f>'regression pure'!A20</f>
        <v>learning18</v>
      </c>
      <c r="K19">
        <f t="shared" si="23"/>
        <v>8</v>
      </c>
      <c r="L19">
        <f t="shared" si="4"/>
        <v>8</v>
      </c>
      <c r="M19">
        <f t="shared" si="5"/>
        <v>8</v>
      </c>
      <c r="N19">
        <f t="shared" si="6"/>
        <v>8</v>
      </c>
      <c r="O19">
        <f t="shared" si="7"/>
        <v>7</v>
      </c>
      <c r="P19">
        <f t="shared" si="8"/>
        <v>9</v>
      </c>
      <c r="Q19">
        <f t="shared" si="9"/>
        <v>8</v>
      </c>
      <c r="R19">
        <f t="shared" si="10"/>
        <v>15413</v>
      </c>
      <c r="T19" t="str">
        <f>'regression pure'!A66</f>
        <v>testing18</v>
      </c>
      <c r="U19">
        <f>view_development_directions!C42</f>
        <v>17508.900000000001</v>
      </c>
      <c r="V19">
        <f>view_development_directions!D42</f>
        <v>6317</v>
      </c>
      <c r="W19">
        <f>view_development_directions!E42</f>
        <v>11912.95</v>
      </c>
      <c r="X19">
        <f>view_development_directions!F42</f>
        <v>14159.520644671928</v>
      </c>
      <c r="Y19">
        <f>view_development_directions!G42</f>
        <v>11412.30147239809</v>
      </c>
      <c r="Z19">
        <f>view_development_directions!H42</f>
        <v>12020.769368606932</v>
      </c>
      <c r="AA19">
        <f>view_development_directions!I42</f>
        <v>11716.535420502511</v>
      </c>
      <c r="AB19">
        <f>view_development_directions!B42</f>
        <v>14325</v>
      </c>
      <c r="AC19" t="str">
        <f t="shared" si="24"/>
        <v>testing18</v>
      </c>
      <c r="AD19">
        <f t="shared" si="25"/>
        <v>7</v>
      </c>
      <c r="AE19">
        <f t="shared" si="11"/>
        <v>20</v>
      </c>
      <c r="AF19">
        <f t="shared" si="12"/>
        <v>12</v>
      </c>
      <c r="AG19">
        <f t="shared" si="13"/>
        <v>11</v>
      </c>
      <c r="AH19">
        <f t="shared" si="14"/>
        <v>14</v>
      </c>
      <c r="AI19">
        <f t="shared" si="15"/>
        <v>13</v>
      </c>
      <c r="AJ19">
        <f t="shared" si="16"/>
        <v>14</v>
      </c>
      <c r="AK19">
        <f t="shared" si="29"/>
        <v>14325</v>
      </c>
      <c r="AL19" t="str">
        <f t="shared" si="26"/>
        <v>testing18</v>
      </c>
      <c r="AM19">
        <f t="shared" si="27"/>
        <v>7949</v>
      </c>
      <c r="AN19">
        <f t="shared" si="17"/>
        <v>0</v>
      </c>
      <c r="AO19">
        <f t="shared" si="18"/>
        <v>1971</v>
      </c>
      <c r="AP19">
        <f t="shared" si="19"/>
        <v>893</v>
      </c>
      <c r="AQ19">
        <f t="shared" si="20"/>
        <v>0</v>
      </c>
      <c r="AR19">
        <f t="shared" si="21"/>
        <v>1069</v>
      </c>
      <c r="AS19">
        <f t="shared" si="22"/>
        <v>0</v>
      </c>
      <c r="AT19">
        <f t="shared" si="30"/>
        <v>14325</v>
      </c>
      <c r="AU19">
        <f t="shared" si="28"/>
        <v>11882</v>
      </c>
    </row>
    <row r="20" spans="1:49" x14ac:dyDescent="0.25">
      <c r="A20">
        <f>view_development_directions!A23</f>
        <v>31</v>
      </c>
      <c r="B20">
        <f>view_development_directions!C23</f>
        <v>23270</v>
      </c>
      <c r="C20">
        <f>view_development_directions!D23</f>
        <v>24137</v>
      </c>
      <c r="D20">
        <f>view_development_directions!E23</f>
        <v>23703.5</v>
      </c>
      <c r="E20">
        <f>view_development_directions!F23</f>
        <v>23240.489551608734</v>
      </c>
      <c r="F20">
        <f>view_development_directions!G23</f>
        <v>22745.206208525851</v>
      </c>
      <c r="G20">
        <f>view_development_directions!H23</f>
        <v>22844.398732051428</v>
      </c>
      <c r="H20">
        <f>view_development_directions!I23</f>
        <v>22794.80247028864</v>
      </c>
      <c r="I20">
        <f>view_development_directions!B23</f>
        <v>24136</v>
      </c>
      <c r="J20" t="str">
        <f>'regression pure'!A21</f>
        <v>learning19</v>
      </c>
      <c r="K20">
        <f t="shared" si="23"/>
        <v>2</v>
      </c>
      <c r="L20">
        <f t="shared" si="4"/>
        <v>2</v>
      </c>
      <c r="M20">
        <f t="shared" si="5"/>
        <v>2</v>
      </c>
      <c r="N20">
        <f t="shared" si="6"/>
        <v>1</v>
      </c>
      <c r="O20">
        <f t="shared" si="7"/>
        <v>2</v>
      </c>
      <c r="P20">
        <f t="shared" si="8"/>
        <v>2</v>
      </c>
      <c r="Q20">
        <f t="shared" si="9"/>
        <v>2</v>
      </c>
      <c r="R20">
        <f t="shared" si="10"/>
        <v>24136</v>
      </c>
      <c r="T20" t="str">
        <f>'regression pure'!A67</f>
        <v>testing19</v>
      </c>
      <c r="U20">
        <f>view_development_directions!C43</f>
        <v>14061.5</v>
      </c>
      <c r="V20">
        <f>view_development_directions!D43</f>
        <v>4276</v>
      </c>
      <c r="W20">
        <f>view_development_directions!E43</f>
        <v>9168.75</v>
      </c>
      <c r="X20">
        <f>view_development_directions!F43</f>
        <v>14368.587963138662</v>
      </c>
      <c r="Y20">
        <f>view_development_directions!G43</f>
        <v>10386.410843124015</v>
      </c>
      <c r="Z20">
        <f>view_development_directions!H43</f>
        <v>14798.533196450535</v>
      </c>
      <c r="AA20">
        <f>view_development_directions!I43</f>
        <v>12592.472019787274</v>
      </c>
      <c r="AB20">
        <f>view_development_directions!B43</f>
        <v>15512</v>
      </c>
      <c r="AC20" t="str">
        <f t="shared" si="24"/>
        <v>testing19</v>
      </c>
      <c r="AD20">
        <f t="shared" si="25"/>
        <v>10</v>
      </c>
      <c r="AE20">
        <f t="shared" si="11"/>
        <v>20</v>
      </c>
      <c r="AF20">
        <f t="shared" si="12"/>
        <v>16</v>
      </c>
      <c r="AG20">
        <f t="shared" si="13"/>
        <v>10</v>
      </c>
      <c r="AH20">
        <f t="shared" si="14"/>
        <v>15</v>
      </c>
      <c r="AI20">
        <f t="shared" si="15"/>
        <v>10</v>
      </c>
      <c r="AJ20">
        <f t="shared" si="16"/>
        <v>12</v>
      </c>
      <c r="AK20">
        <f t="shared" si="29"/>
        <v>15512</v>
      </c>
      <c r="AL20" t="str">
        <f t="shared" si="26"/>
        <v>testing19</v>
      </c>
      <c r="AM20">
        <f t="shared" si="27"/>
        <v>5064</v>
      </c>
      <c r="AN20">
        <f t="shared" si="17"/>
        <v>0</v>
      </c>
      <c r="AO20">
        <f t="shared" si="18"/>
        <v>1971</v>
      </c>
      <c r="AP20">
        <f t="shared" si="19"/>
        <v>1138</v>
      </c>
      <c r="AQ20">
        <f t="shared" si="20"/>
        <v>0</v>
      </c>
      <c r="AR20">
        <f t="shared" si="21"/>
        <v>1069</v>
      </c>
      <c r="AS20">
        <f t="shared" si="22"/>
        <v>0</v>
      </c>
      <c r="AT20">
        <f t="shared" si="30"/>
        <v>15512</v>
      </c>
      <c r="AU20">
        <f t="shared" si="28"/>
        <v>9242</v>
      </c>
    </row>
    <row r="21" spans="1:49" x14ac:dyDescent="0.25">
      <c r="A21">
        <f>view_development_directions!A24</f>
        <v>32</v>
      </c>
      <c r="B21">
        <f>view_development_directions!C24</f>
        <v>7126.7</v>
      </c>
      <c r="C21">
        <f>view_development_directions!D24</f>
        <v>6651</v>
      </c>
      <c r="D21">
        <f>view_development_directions!E24</f>
        <v>6888.85</v>
      </c>
      <c r="E21">
        <f>view_development_directions!F24</f>
        <v>8234.9277351465116</v>
      </c>
      <c r="F21">
        <f>view_development_directions!G24</f>
        <v>6337.4026580013615</v>
      </c>
      <c r="G21">
        <f>view_development_directions!H24</f>
        <v>7578.4083896139182</v>
      </c>
      <c r="H21">
        <f>view_development_directions!I24</f>
        <v>6957.9055238076398</v>
      </c>
      <c r="I21">
        <f>view_development_directions!B24</f>
        <v>6651</v>
      </c>
      <c r="J21" t="str">
        <f>'regression pure'!A22</f>
        <v>learning20</v>
      </c>
      <c r="K21">
        <f t="shared" si="23"/>
        <v>19</v>
      </c>
      <c r="L21">
        <f t="shared" si="4"/>
        <v>18</v>
      </c>
      <c r="M21">
        <f t="shared" si="5"/>
        <v>19</v>
      </c>
      <c r="N21">
        <f t="shared" si="6"/>
        <v>19</v>
      </c>
      <c r="O21">
        <f t="shared" si="7"/>
        <v>20</v>
      </c>
      <c r="P21">
        <f t="shared" si="8"/>
        <v>17</v>
      </c>
      <c r="Q21">
        <f t="shared" si="9"/>
        <v>19</v>
      </c>
      <c r="R21">
        <f t="shared" si="10"/>
        <v>6651</v>
      </c>
      <c r="T21" t="str">
        <f>'regression pure'!A68</f>
        <v>testing20</v>
      </c>
      <c r="U21">
        <f>view_development_directions!C44</f>
        <v>9464.5999999999985</v>
      </c>
      <c r="V21">
        <f>view_development_directions!D44</f>
        <v>6228</v>
      </c>
      <c r="W21">
        <f>view_development_directions!E44</f>
        <v>7846.2999999999993</v>
      </c>
      <c r="X21">
        <f>view_development_directions!F44</f>
        <v>16786.284827114599</v>
      </c>
      <c r="Y21">
        <f>view_development_directions!G44</f>
        <v>9771.5201305114333</v>
      </c>
      <c r="Z21">
        <f>view_development_directions!H44</f>
        <v>11082.919347808955</v>
      </c>
      <c r="AA21">
        <f>view_development_directions!I44</f>
        <v>10427.219739160195</v>
      </c>
      <c r="AB21">
        <f>view_development_directions!B44</f>
        <v>12842</v>
      </c>
      <c r="AC21" t="str">
        <f t="shared" si="24"/>
        <v>testing20</v>
      </c>
      <c r="AD21">
        <f t="shared" si="25"/>
        <v>15</v>
      </c>
      <c r="AE21">
        <f t="shared" si="11"/>
        <v>20</v>
      </c>
      <c r="AF21">
        <f t="shared" si="12"/>
        <v>17</v>
      </c>
      <c r="AG21">
        <f t="shared" si="13"/>
        <v>6</v>
      </c>
      <c r="AH21">
        <f t="shared" si="14"/>
        <v>15</v>
      </c>
      <c r="AI21">
        <f t="shared" si="15"/>
        <v>15</v>
      </c>
      <c r="AJ21">
        <f t="shared" si="16"/>
        <v>15</v>
      </c>
      <c r="AK21">
        <f t="shared" si="29"/>
        <v>12842</v>
      </c>
      <c r="AL21" t="str">
        <f t="shared" si="26"/>
        <v>testing20</v>
      </c>
      <c r="AM21">
        <f t="shared" si="27"/>
        <v>2940</v>
      </c>
      <c r="AN21">
        <f t="shared" si="17"/>
        <v>0</v>
      </c>
      <c r="AO21">
        <f t="shared" si="18"/>
        <v>1971</v>
      </c>
      <c r="AP21">
        <f t="shared" si="19"/>
        <v>1138</v>
      </c>
      <c r="AQ21">
        <f t="shared" si="20"/>
        <v>0</v>
      </c>
      <c r="AR21">
        <f t="shared" si="21"/>
        <v>603</v>
      </c>
      <c r="AS21">
        <f t="shared" si="22"/>
        <v>0</v>
      </c>
      <c r="AT21">
        <f t="shared" si="30"/>
        <v>12842</v>
      </c>
      <c r="AU21">
        <f t="shared" si="28"/>
        <v>6652</v>
      </c>
    </row>
    <row r="22" spans="1:49" x14ac:dyDescent="0.25">
      <c r="AT22">
        <f>SUM(AT2:AT21)</f>
        <v>305369</v>
      </c>
      <c r="AU22">
        <f>SUM(AU2:AU21)</f>
        <v>298514</v>
      </c>
      <c r="AV22" t="s">
        <v>295</v>
      </c>
      <c r="AW22" s="20">
        <f>AU22/AT22</f>
        <v>0.9775517488677633</v>
      </c>
    </row>
    <row r="23" spans="1:49" ht="18.75" x14ac:dyDescent="0.25">
      <c r="A23" s="8"/>
      <c r="AV23" t="s">
        <v>272</v>
      </c>
      <c r="AW23">
        <f>CORREL(AU2:AU21,AT2:AT21)</f>
        <v>0.60911501512884392</v>
      </c>
    </row>
    <row r="24" spans="1:49" x14ac:dyDescent="0.25">
      <c r="A24" s="9"/>
    </row>
    <row r="27" spans="1:49" ht="31.5" x14ac:dyDescent="0.25">
      <c r="A27" s="10" t="s">
        <v>162</v>
      </c>
      <c r="B27" s="11">
        <v>7554704</v>
      </c>
      <c r="C27" s="10" t="s">
        <v>164</v>
      </c>
      <c r="D27" s="11">
        <v>20</v>
      </c>
      <c r="E27" s="10" t="s">
        <v>165</v>
      </c>
      <c r="F27" s="11">
        <v>7</v>
      </c>
      <c r="G27" s="10" t="s">
        <v>166</v>
      </c>
      <c r="H27" s="11">
        <v>20</v>
      </c>
      <c r="I27" s="10" t="s">
        <v>167</v>
      </c>
      <c r="J27" s="11">
        <v>0</v>
      </c>
      <c r="K27" s="10" t="s">
        <v>168</v>
      </c>
      <c r="L27" s="11" t="s">
        <v>375</v>
      </c>
    </row>
    <row r="28" spans="1:49" ht="19.5" thickBot="1" x14ac:dyDescent="0.3">
      <c r="A28" s="8"/>
    </row>
    <row r="29" spans="1:49" ht="15.75" thickBot="1" x14ac:dyDescent="0.3">
      <c r="A29" s="12" t="s">
        <v>170</v>
      </c>
      <c r="B29" s="12" t="s">
        <v>171</v>
      </c>
      <c r="C29" s="12" t="s">
        <v>172</v>
      </c>
      <c r="D29" s="12" t="s">
        <v>173</v>
      </c>
      <c r="E29" s="12" t="s">
        <v>174</v>
      </c>
      <c r="F29" s="12" t="s">
        <v>175</v>
      </c>
      <c r="G29" s="12" t="s">
        <v>176</v>
      </c>
      <c r="H29" s="12" t="s">
        <v>177</v>
      </c>
      <c r="I29" s="12" t="s">
        <v>334</v>
      </c>
    </row>
    <row r="30" spans="1:49" ht="15.75" thickBot="1" x14ac:dyDescent="0.3">
      <c r="A30" s="12" t="s">
        <v>184</v>
      </c>
      <c r="B30" s="13">
        <v>6</v>
      </c>
      <c r="C30" s="13">
        <v>6</v>
      </c>
      <c r="D30" s="13">
        <v>6</v>
      </c>
      <c r="E30" s="13">
        <v>6</v>
      </c>
      <c r="F30" s="13">
        <v>6</v>
      </c>
      <c r="G30" s="13">
        <v>7</v>
      </c>
      <c r="H30" s="13">
        <v>6</v>
      </c>
      <c r="I30" s="13">
        <v>18648</v>
      </c>
    </row>
    <row r="31" spans="1:49" ht="15.75" thickBot="1" x14ac:dyDescent="0.3">
      <c r="A31" s="12" t="s">
        <v>185</v>
      </c>
      <c r="B31" s="13">
        <v>13</v>
      </c>
      <c r="C31" s="13">
        <v>13</v>
      </c>
      <c r="D31" s="13">
        <v>13</v>
      </c>
      <c r="E31" s="13">
        <v>18</v>
      </c>
      <c r="F31" s="13">
        <v>14</v>
      </c>
      <c r="G31" s="13">
        <v>13</v>
      </c>
      <c r="H31" s="13">
        <v>14</v>
      </c>
      <c r="I31" s="13">
        <v>11282</v>
      </c>
    </row>
    <row r="32" spans="1:49" ht="15.75" thickBot="1" x14ac:dyDescent="0.3">
      <c r="A32" s="12" t="s">
        <v>186</v>
      </c>
      <c r="B32" s="13">
        <v>14</v>
      </c>
      <c r="C32" s="13">
        <v>14</v>
      </c>
      <c r="D32" s="13">
        <v>14</v>
      </c>
      <c r="E32" s="13">
        <v>17</v>
      </c>
      <c r="F32" s="13">
        <v>13</v>
      </c>
      <c r="G32" s="13">
        <v>12</v>
      </c>
      <c r="H32" s="13">
        <v>12</v>
      </c>
      <c r="I32" s="13">
        <v>11137</v>
      </c>
    </row>
    <row r="33" spans="1:9" ht="15.75" thickBot="1" x14ac:dyDescent="0.3">
      <c r="A33" s="12" t="s">
        <v>187</v>
      </c>
      <c r="B33" s="13">
        <v>11</v>
      </c>
      <c r="C33" s="13">
        <v>11</v>
      </c>
      <c r="D33" s="13">
        <v>11</v>
      </c>
      <c r="E33" s="13">
        <v>10</v>
      </c>
      <c r="F33" s="13">
        <v>10</v>
      </c>
      <c r="G33" s="13">
        <v>11</v>
      </c>
      <c r="H33" s="13">
        <v>11</v>
      </c>
      <c r="I33" s="13">
        <v>12420</v>
      </c>
    </row>
    <row r="34" spans="1:9" ht="15.75" thickBot="1" x14ac:dyDescent="0.3">
      <c r="A34" s="12" t="s">
        <v>188</v>
      </c>
      <c r="B34" s="13">
        <v>18</v>
      </c>
      <c r="C34" s="13">
        <v>20</v>
      </c>
      <c r="D34" s="13">
        <v>20</v>
      </c>
      <c r="E34" s="13">
        <v>16</v>
      </c>
      <c r="F34" s="13">
        <v>16</v>
      </c>
      <c r="G34" s="13">
        <v>18</v>
      </c>
      <c r="H34" s="13">
        <v>16</v>
      </c>
      <c r="I34" s="13">
        <v>5687</v>
      </c>
    </row>
    <row r="35" spans="1:9" ht="15.75" thickBot="1" x14ac:dyDescent="0.3">
      <c r="A35" s="12" t="s">
        <v>189</v>
      </c>
      <c r="B35" s="13">
        <v>10</v>
      </c>
      <c r="C35" s="13">
        <v>10</v>
      </c>
      <c r="D35" s="13">
        <v>10</v>
      </c>
      <c r="E35" s="13">
        <v>12</v>
      </c>
      <c r="F35" s="13">
        <v>11</v>
      </c>
      <c r="G35" s="13">
        <v>10</v>
      </c>
      <c r="H35" s="13">
        <v>10</v>
      </c>
      <c r="I35" s="13">
        <v>13074</v>
      </c>
    </row>
    <row r="36" spans="1:9" ht="15.75" thickBot="1" x14ac:dyDescent="0.3">
      <c r="A36" s="12" t="s">
        <v>190</v>
      </c>
      <c r="B36" s="13">
        <v>3</v>
      </c>
      <c r="C36" s="13">
        <v>3</v>
      </c>
      <c r="D36" s="13">
        <v>3</v>
      </c>
      <c r="E36" s="13">
        <v>9</v>
      </c>
      <c r="F36" s="13">
        <v>5</v>
      </c>
      <c r="G36" s="13">
        <v>3</v>
      </c>
      <c r="H36" s="13">
        <v>5</v>
      </c>
      <c r="I36" s="13">
        <v>21735</v>
      </c>
    </row>
    <row r="37" spans="1:9" ht="15.75" thickBot="1" x14ac:dyDescent="0.3">
      <c r="A37" s="12" t="s">
        <v>191</v>
      </c>
      <c r="B37" s="13">
        <v>16</v>
      </c>
      <c r="C37" s="13">
        <v>19</v>
      </c>
      <c r="D37" s="13">
        <v>18</v>
      </c>
      <c r="E37" s="13">
        <v>13</v>
      </c>
      <c r="F37" s="13">
        <v>17</v>
      </c>
      <c r="G37" s="13">
        <v>16</v>
      </c>
      <c r="H37" s="13">
        <v>17</v>
      </c>
      <c r="I37" s="13">
        <v>6407</v>
      </c>
    </row>
    <row r="38" spans="1:9" ht="15.75" thickBot="1" x14ac:dyDescent="0.3">
      <c r="A38" s="12" t="s">
        <v>192</v>
      </c>
      <c r="B38" s="13">
        <v>4</v>
      </c>
      <c r="C38" s="13">
        <v>4</v>
      </c>
      <c r="D38" s="13">
        <v>4</v>
      </c>
      <c r="E38" s="13">
        <v>4</v>
      </c>
      <c r="F38" s="13">
        <v>4</v>
      </c>
      <c r="G38" s="13">
        <v>5</v>
      </c>
      <c r="H38" s="13">
        <v>4</v>
      </c>
      <c r="I38" s="13">
        <v>21451</v>
      </c>
    </row>
    <row r="39" spans="1:9" ht="15.75" thickBot="1" x14ac:dyDescent="0.3">
      <c r="A39" s="12" t="s">
        <v>193</v>
      </c>
      <c r="B39" s="13">
        <v>1</v>
      </c>
      <c r="C39" s="13">
        <v>1</v>
      </c>
      <c r="D39" s="13">
        <v>1</v>
      </c>
      <c r="E39" s="13">
        <v>3</v>
      </c>
      <c r="F39" s="13">
        <v>1</v>
      </c>
      <c r="G39" s="13">
        <v>1</v>
      </c>
      <c r="H39" s="13">
        <v>1</v>
      </c>
      <c r="I39" s="13">
        <v>25139</v>
      </c>
    </row>
    <row r="40" spans="1:9" ht="15.75" thickBot="1" x14ac:dyDescent="0.3">
      <c r="A40" s="12" t="s">
        <v>194</v>
      </c>
      <c r="B40" s="13">
        <v>15</v>
      </c>
      <c r="C40" s="13">
        <v>15</v>
      </c>
      <c r="D40" s="13">
        <v>15</v>
      </c>
      <c r="E40" s="13">
        <v>15</v>
      </c>
      <c r="F40" s="13">
        <v>15</v>
      </c>
      <c r="G40" s="13">
        <v>15</v>
      </c>
      <c r="H40" s="13">
        <v>15</v>
      </c>
      <c r="I40" s="13">
        <v>9764</v>
      </c>
    </row>
    <row r="41" spans="1:9" ht="15.75" thickBot="1" x14ac:dyDescent="0.3">
      <c r="A41" s="12" t="s">
        <v>195</v>
      </c>
      <c r="B41" s="13">
        <v>7</v>
      </c>
      <c r="C41" s="13">
        <v>7</v>
      </c>
      <c r="D41" s="13">
        <v>7</v>
      </c>
      <c r="E41" s="13">
        <v>7</v>
      </c>
      <c r="F41" s="13">
        <v>8</v>
      </c>
      <c r="G41" s="13">
        <v>6</v>
      </c>
      <c r="H41" s="13">
        <v>7</v>
      </c>
      <c r="I41" s="13">
        <v>17396</v>
      </c>
    </row>
    <row r="42" spans="1:9" ht="15.75" thickBot="1" x14ac:dyDescent="0.3">
      <c r="A42" s="12" t="s">
        <v>196</v>
      </c>
      <c r="B42" s="13">
        <v>5</v>
      </c>
      <c r="C42" s="13">
        <v>5</v>
      </c>
      <c r="D42" s="13">
        <v>5</v>
      </c>
      <c r="E42" s="13">
        <v>2</v>
      </c>
      <c r="F42" s="13">
        <v>3</v>
      </c>
      <c r="G42" s="13">
        <v>4</v>
      </c>
      <c r="H42" s="13">
        <v>3</v>
      </c>
      <c r="I42" s="13">
        <v>19840</v>
      </c>
    </row>
    <row r="43" spans="1:9" ht="15.75" thickBot="1" x14ac:dyDescent="0.3">
      <c r="A43" s="12" t="s">
        <v>197</v>
      </c>
      <c r="B43" s="13">
        <v>20</v>
      </c>
      <c r="C43" s="13">
        <v>17</v>
      </c>
      <c r="D43" s="13">
        <v>17</v>
      </c>
      <c r="E43" s="13">
        <v>14</v>
      </c>
      <c r="F43" s="13">
        <v>18</v>
      </c>
      <c r="G43" s="13">
        <v>20</v>
      </c>
      <c r="H43" s="13">
        <v>20</v>
      </c>
      <c r="I43" s="13">
        <v>6941</v>
      </c>
    </row>
    <row r="44" spans="1:9" ht="15.75" thickBot="1" x14ac:dyDescent="0.3">
      <c r="A44" s="12" t="s">
        <v>198</v>
      </c>
      <c r="B44" s="13">
        <v>12</v>
      </c>
      <c r="C44" s="13">
        <v>12</v>
      </c>
      <c r="D44" s="13">
        <v>12</v>
      </c>
      <c r="E44" s="13">
        <v>11</v>
      </c>
      <c r="F44" s="13">
        <v>12</v>
      </c>
      <c r="G44" s="13">
        <v>14</v>
      </c>
      <c r="H44" s="13">
        <v>13</v>
      </c>
      <c r="I44" s="13">
        <v>11709</v>
      </c>
    </row>
    <row r="45" spans="1:9" ht="15.75" thickBot="1" x14ac:dyDescent="0.3">
      <c r="A45" s="12" t="s">
        <v>199</v>
      </c>
      <c r="B45" s="13">
        <v>9</v>
      </c>
      <c r="C45" s="13">
        <v>9</v>
      </c>
      <c r="D45" s="13">
        <v>9</v>
      </c>
      <c r="E45" s="13">
        <v>5</v>
      </c>
      <c r="F45" s="13">
        <v>9</v>
      </c>
      <c r="G45" s="13">
        <v>8</v>
      </c>
      <c r="H45" s="13">
        <v>9</v>
      </c>
      <c r="I45" s="13">
        <v>14684</v>
      </c>
    </row>
    <row r="46" spans="1:9" ht="15.75" thickBot="1" x14ac:dyDescent="0.3">
      <c r="A46" s="12" t="s">
        <v>200</v>
      </c>
      <c r="B46" s="13">
        <v>17</v>
      </c>
      <c r="C46" s="13">
        <v>16</v>
      </c>
      <c r="D46" s="13">
        <v>16</v>
      </c>
      <c r="E46" s="13">
        <v>20</v>
      </c>
      <c r="F46" s="13">
        <v>19</v>
      </c>
      <c r="G46" s="13">
        <v>19</v>
      </c>
      <c r="H46" s="13">
        <v>18</v>
      </c>
      <c r="I46" s="13">
        <v>8988</v>
      </c>
    </row>
    <row r="47" spans="1:9" ht="15.75" thickBot="1" x14ac:dyDescent="0.3">
      <c r="A47" s="12" t="s">
        <v>201</v>
      </c>
      <c r="B47" s="13">
        <v>8</v>
      </c>
      <c r="C47" s="13">
        <v>8</v>
      </c>
      <c r="D47" s="13">
        <v>8</v>
      </c>
      <c r="E47" s="13">
        <v>8</v>
      </c>
      <c r="F47" s="13">
        <v>7</v>
      </c>
      <c r="G47" s="13">
        <v>9</v>
      </c>
      <c r="H47" s="13">
        <v>8</v>
      </c>
      <c r="I47" s="13">
        <v>15413</v>
      </c>
    </row>
    <row r="48" spans="1:9" ht="15.75" thickBot="1" x14ac:dyDescent="0.3">
      <c r="A48" s="12" t="s">
        <v>202</v>
      </c>
      <c r="B48" s="13">
        <v>2</v>
      </c>
      <c r="C48" s="13">
        <v>2</v>
      </c>
      <c r="D48" s="13">
        <v>2</v>
      </c>
      <c r="E48" s="13">
        <v>1</v>
      </c>
      <c r="F48" s="13">
        <v>2</v>
      </c>
      <c r="G48" s="13">
        <v>2</v>
      </c>
      <c r="H48" s="13">
        <v>2</v>
      </c>
      <c r="I48" s="13">
        <v>24136</v>
      </c>
    </row>
    <row r="49" spans="1:9" ht="15.75" thickBot="1" x14ac:dyDescent="0.3">
      <c r="A49" s="12" t="s">
        <v>203</v>
      </c>
      <c r="B49" s="13">
        <v>19</v>
      </c>
      <c r="C49" s="13">
        <v>18</v>
      </c>
      <c r="D49" s="13">
        <v>19</v>
      </c>
      <c r="E49" s="13">
        <v>19</v>
      </c>
      <c r="F49" s="13">
        <v>20</v>
      </c>
      <c r="G49" s="13">
        <v>17</v>
      </c>
      <c r="H49" s="13">
        <v>19</v>
      </c>
      <c r="I49" s="13">
        <v>6651</v>
      </c>
    </row>
    <row r="50" spans="1:9" ht="19.5" thickBot="1" x14ac:dyDescent="0.3">
      <c r="A50" s="8"/>
    </row>
    <row r="51" spans="1:9" ht="15.75" thickBot="1" x14ac:dyDescent="0.3">
      <c r="A51" s="12" t="s">
        <v>204</v>
      </c>
      <c r="B51" s="12" t="s">
        <v>171</v>
      </c>
      <c r="C51" s="12" t="s">
        <v>172</v>
      </c>
      <c r="D51" s="12" t="s">
        <v>173</v>
      </c>
      <c r="E51" s="12" t="s">
        <v>174</v>
      </c>
      <c r="F51" s="12" t="s">
        <v>175</v>
      </c>
      <c r="G51" s="12" t="s">
        <v>176</v>
      </c>
      <c r="H51" s="12" t="s">
        <v>177</v>
      </c>
    </row>
    <row r="52" spans="1:9" ht="32.25" thickBot="1" x14ac:dyDescent="0.3">
      <c r="A52" s="12" t="s">
        <v>205</v>
      </c>
      <c r="B52" s="13" t="s">
        <v>376</v>
      </c>
      <c r="C52" s="13" t="s">
        <v>377</v>
      </c>
      <c r="D52" s="13" t="s">
        <v>378</v>
      </c>
      <c r="E52" s="13" t="s">
        <v>379</v>
      </c>
      <c r="F52" s="13" t="s">
        <v>207</v>
      </c>
      <c r="G52" s="13" t="s">
        <v>380</v>
      </c>
      <c r="H52" s="13" t="s">
        <v>207</v>
      </c>
    </row>
    <row r="53" spans="1:9" ht="32.25" thickBot="1" x14ac:dyDescent="0.3">
      <c r="A53" s="12" t="s">
        <v>208</v>
      </c>
      <c r="B53" s="13" t="s">
        <v>381</v>
      </c>
      <c r="C53" s="13" t="s">
        <v>377</v>
      </c>
      <c r="D53" s="13" t="s">
        <v>378</v>
      </c>
      <c r="E53" s="13" t="s">
        <v>382</v>
      </c>
      <c r="F53" s="13" t="s">
        <v>207</v>
      </c>
      <c r="G53" s="13" t="s">
        <v>380</v>
      </c>
      <c r="H53" s="13" t="s">
        <v>207</v>
      </c>
    </row>
    <row r="54" spans="1:9" ht="32.25" thickBot="1" x14ac:dyDescent="0.3">
      <c r="A54" s="12" t="s">
        <v>211</v>
      </c>
      <c r="B54" s="13" t="s">
        <v>381</v>
      </c>
      <c r="C54" s="13" t="s">
        <v>377</v>
      </c>
      <c r="D54" s="13" t="s">
        <v>378</v>
      </c>
      <c r="E54" s="13" t="s">
        <v>382</v>
      </c>
      <c r="F54" s="13" t="s">
        <v>207</v>
      </c>
      <c r="G54" s="13" t="s">
        <v>380</v>
      </c>
      <c r="H54" s="13" t="s">
        <v>207</v>
      </c>
    </row>
    <row r="55" spans="1:9" ht="32.25" thickBot="1" x14ac:dyDescent="0.3">
      <c r="A55" s="12" t="s">
        <v>214</v>
      </c>
      <c r="B55" s="13" t="s">
        <v>383</v>
      </c>
      <c r="C55" s="13" t="s">
        <v>377</v>
      </c>
      <c r="D55" s="13" t="s">
        <v>378</v>
      </c>
      <c r="E55" s="13" t="s">
        <v>382</v>
      </c>
      <c r="F55" s="13" t="s">
        <v>207</v>
      </c>
      <c r="G55" s="13" t="s">
        <v>380</v>
      </c>
      <c r="H55" s="13" t="s">
        <v>207</v>
      </c>
    </row>
    <row r="56" spans="1:9" ht="32.25" thickBot="1" x14ac:dyDescent="0.3">
      <c r="A56" s="12" t="s">
        <v>218</v>
      </c>
      <c r="B56" s="13" t="s">
        <v>384</v>
      </c>
      <c r="C56" s="13" t="s">
        <v>377</v>
      </c>
      <c r="D56" s="13" t="s">
        <v>378</v>
      </c>
      <c r="E56" s="13" t="s">
        <v>382</v>
      </c>
      <c r="F56" s="13" t="s">
        <v>207</v>
      </c>
      <c r="G56" s="13" t="s">
        <v>380</v>
      </c>
      <c r="H56" s="13" t="s">
        <v>207</v>
      </c>
    </row>
    <row r="57" spans="1:9" ht="32.25" thickBot="1" x14ac:dyDescent="0.3">
      <c r="A57" s="12" t="s">
        <v>348</v>
      </c>
      <c r="B57" s="13" t="s">
        <v>384</v>
      </c>
      <c r="C57" s="13" t="s">
        <v>377</v>
      </c>
      <c r="D57" s="13" t="s">
        <v>378</v>
      </c>
      <c r="E57" s="13" t="s">
        <v>382</v>
      </c>
      <c r="F57" s="13" t="s">
        <v>207</v>
      </c>
      <c r="G57" s="13" t="s">
        <v>380</v>
      </c>
      <c r="H57" s="13" t="s">
        <v>207</v>
      </c>
    </row>
    <row r="58" spans="1:9" ht="21.75" thickBot="1" x14ac:dyDescent="0.3">
      <c r="A58" s="12" t="s">
        <v>350</v>
      </c>
      <c r="B58" s="13" t="s">
        <v>385</v>
      </c>
      <c r="C58" s="13" t="s">
        <v>377</v>
      </c>
      <c r="D58" s="13" t="s">
        <v>378</v>
      </c>
      <c r="E58" s="13" t="s">
        <v>382</v>
      </c>
      <c r="F58" s="13" t="s">
        <v>207</v>
      </c>
      <c r="G58" s="13" t="s">
        <v>386</v>
      </c>
      <c r="H58" s="13" t="s">
        <v>207</v>
      </c>
    </row>
    <row r="59" spans="1:9" ht="21.75" thickBot="1" x14ac:dyDescent="0.3">
      <c r="A59" s="12" t="s">
        <v>387</v>
      </c>
      <c r="B59" s="13" t="s">
        <v>388</v>
      </c>
      <c r="C59" s="13" t="s">
        <v>377</v>
      </c>
      <c r="D59" s="13" t="s">
        <v>378</v>
      </c>
      <c r="E59" s="13" t="s">
        <v>382</v>
      </c>
      <c r="F59" s="13" t="s">
        <v>207</v>
      </c>
      <c r="G59" s="13" t="s">
        <v>386</v>
      </c>
      <c r="H59" s="13" t="s">
        <v>207</v>
      </c>
    </row>
    <row r="60" spans="1:9" ht="21.75" thickBot="1" x14ac:dyDescent="0.3">
      <c r="A60" s="12" t="s">
        <v>389</v>
      </c>
      <c r="B60" s="13" t="s">
        <v>390</v>
      </c>
      <c r="C60" s="13" t="s">
        <v>377</v>
      </c>
      <c r="D60" s="13" t="s">
        <v>378</v>
      </c>
      <c r="E60" s="13" t="s">
        <v>382</v>
      </c>
      <c r="F60" s="13" t="s">
        <v>207</v>
      </c>
      <c r="G60" s="13" t="s">
        <v>386</v>
      </c>
      <c r="H60" s="13" t="s">
        <v>207</v>
      </c>
    </row>
    <row r="61" spans="1:9" ht="21.75" thickBot="1" x14ac:dyDescent="0.3">
      <c r="A61" s="12" t="s">
        <v>391</v>
      </c>
      <c r="B61" s="13" t="s">
        <v>392</v>
      </c>
      <c r="C61" s="13" t="s">
        <v>377</v>
      </c>
      <c r="D61" s="13" t="s">
        <v>378</v>
      </c>
      <c r="E61" s="13" t="s">
        <v>382</v>
      </c>
      <c r="F61" s="13" t="s">
        <v>207</v>
      </c>
      <c r="G61" s="13" t="s">
        <v>386</v>
      </c>
      <c r="H61" s="13" t="s">
        <v>207</v>
      </c>
    </row>
    <row r="62" spans="1:9" ht="21.75" thickBot="1" x14ac:dyDescent="0.3">
      <c r="A62" s="12" t="s">
        <v>393</v>
      </c>
      <c r="B62" s="13" t="s">
        <v>394</v>
      </c>
      <c r="C62" s="13" t="s">
        <v>377</v>
      </c>
      <c r="D62" s="13" t="s">
        <v>378</v>
      </c>
      <c r="E62" s="13" t="s">
        <v>395</v>
      </c>
      <c r="F62" s="13" t="s">
        <v>207</v>
      </c>
      <c r="G62" s="13" t="s">
        <v>386</v>
      </c>
      <c r="H62" s="13" t="s">
        <v>207</v>
      </c>
    </row>
    <row r="63" spans="1:9" ht="21.75" thickBot="1" x14ac:dyDescent="0.3">
      <c r="A63" s="12" t="s">
        <v>396</v>
      </c>
      <c r="B63" s="13" t="s">
        <v>394</v>
      </c>
      <c r="C63" s="13" t="s">
        <v>377</v>
      </c>
      <c r="D63" s="13" t="s">
        <v>378</v>
      </c>
      <c r="E63" s="13" t="s">
        <v>395</v>
      </c>
      <c r="F63" s="13" t="s">
        <v>207</v>
      </c>
      <c r="G63" s="13" t="s">
        <v>386</v>
      </c>
      <c r="H63" s="13" t="s">
        <v>207</v>
      </c>
    </row>
    <row r="64" spans="1:9" ht="21.75" thickBot="1" x14ac:dyDescent="0.3">
      <c r="A64" s="12" t="s">
        <v>397</v>
      </c>
      <c r="B64" s="13" t="s">
        <v>394</v>
      </c>
      <c r="C64" s="13" t="s">
        <v>377</v>
      </c>
      <c r="D64" s="13" t="s">
        <v>378</v>
      </c>
      <c r="E64" s="13" t="s">
        <v>395</v>
      </c>
      <c r="F64" s="13" t="s">
        <v>207</v>
      </c>
      <c r="G64" s="13" t="s">
        <v>386</v>
      </c>
      <c r="H64" s="13" t="s">
        <v>207</v>
      </c>
    </row>
    <row r="65" spans="1:8" ht="21.75" thickBot="1" x14ac:dyDescent="0.3">
      <c r="A65" s="12" t="s">
        <v>398</v>
      </c>
      <c r="B65" s="13" t="s">
        <v>399</v>
      </c>
      <c r="C65" s="13" t="s">
        <v>377</v>
      </c>
      <c r="D65" s="13" t="s">
        <v>378</v>
      </c>
      <c r="E65" s="13" t="s">
        <v>395</v>
      </c>
      <c r="F65" s="13" t="s">
        <v>207</v>
      </c>
      <c r="G65" s="13" t="s">
        <v>400</v>
      </c>
      <c r="H65" s="13" t="s">
        <v>207</v>
      </c>
    </row>
    <row r="66" spans="1:8" ht="21.75" thickBot="1" x14ac:dyDescent="0.3">
      <c r="A66" s="12" t="s">
        <v>401</v>
      </c>
      <c r="B66" s="13" t="s">
        <v>402</v>
      </c>
      <c r="C66" s="13" t="s">
        <v>377</v>
      </c>
      <c r="D66" s="13" t="s">
        <v>378</v>
      </c>
      <c r="E66" s="13" t="s">
        <v>403</v>
      </c>
      <c r="F66" s="13" t="s">
        <v>207</v>
      </c>
      <c r="G66" s="13" t="s">
        <v>400</v>
      </c>
      <c r="H66" s="13" t="s">
        <v>207</v>
      </c>
    </row>
    <row r="67" spans="1:8" ht="21.75" thickBot="1" x14ac:dyDescent="0.3">
      <c r="A67" s="12" t="s">
        <v>404</v>
      </c>
      <c r="B67" s="13" t="s">
        <v>402</v>
      </c>
      <c r="C67" s="13" t="s">
        <v>377</v>
      </c>
      <c r="D67" s="13" t="s">
        <v>378</v>
      </c>
      <c r="E67" s="13" t="s">
        <v>403</v>
      </c>
      <c r="F67" s="13" t="s">
        <v>207</v>
      </c>
      <c r="G67" s="13" t="s">
        <v>400</v>
      </c>
      <c r="H67" s="13" t="s">
        <v>207</v>
      </c>
    </row>
    <row r="68" spans="1:8" ht="21.75" thickBot="1" x14ac:dyDescent="0.3">
      <c r="A68" s="12" t="s">
        <v>405</v>
      </c>
      <c r="B68" s="13" t="s">
        <v>402</v>
      </c>
      <c r="C68" s="13" t="s">
        <v>377</v>
      </c>
      <c r="D68" s="13" t="s">
        <v>378</v>
      </c>
      <c r="E68" s="13" t="s">
        <v>207</v>
      </c>
      <c r="F68" s="13" t="s">
        <v>207</v>
      </c>
      <c r="G68" s="13" t="s">
        <v>400</v>
      </c>
      <c r="H68" s="13" t="s">
        <v>207</v>
      </c>
    </row>
    <row r="69" spans="1:8" ht="21.75" thickBot="1" x14ac:dyDescent="0.3">
      <c r="A69" s="12" t="s">
        <v>406</v>
      </c>
      <c r="B69" s="13" t="s">
        <v>402</v>
      </c>
      <c r="C69" s="13" t="s">
        <v>377</v>
      </c>
      <c r="D69" s="13" t="s">
        <v>378</v>
      </c>
      <c r="E69" s="13" t="s">
        <v>207</v>
      </c>
      <c r="F69" s="13" t="s">
        <v>207</v>
      </c>
      <c r="G69" s="13" t="s">
        <v>400</v>
      </c>
      <c r="H69" s="13" t="s">
        <v>207</v>
      </c>
    </row>
    <row r="70" spans="1:8" ht="21.75" thickBot="1" x14ac:dyDescent="0.3">
      <c r="A70" s="12" t="s">
        <v>407</v>
      </c>
      <c r="B70" s="13" t="s">
        <v>207</v>
      </c>
      <c r="C70" s="13" t="s">
        <v>207</v>
      </c>
      <c r="D70" s="13" t="s">
        <v>378</v>
      </c>
      <c r="E70" s="13" t="s">
        <v>207</v>
      </c>
      <c r="F70" s="13" t="s">
        <v>207</v>
      </c>
      <c r="G70" s="13" t="s">
        <v>207</v>
      </c>
      <c r="H70" s="13" t="s">
        <v>207</v>
      </c>
    </row>
    <row r="71" spans="1:8" ht="21.75" thickBot="1" x14ac:dyDescent="0.3">
      <c r="A71" s="12" t="s">
        <v>408</v>
      </c>
      <c r="B71" s="13" t="s">
        <v>207</v>
      </c>
      <c r="C71" s="13" t="s">
        <v>207</v>
      </c>
      <c r="D71" s="13" t="s">
        <v>378</v>
      </c>
      <c r="E71" s="13" t="s">
        <v>207</v>
      </c>
      <c r="F71" s="13" t="s">
        <v>207</v>
      </c>
      <c r="G71" s="13" t="s">
        <v>207</v>
      </c>
      <c r="H71" s="13" t="s">
        <v>207</v>
      </c>
    </row>
    <row r="72" spans="1:8" ht="19.5" thickBot="1" x14ac:dyDescent="0.3">
      <c r="A72" s="8"/>
    </row>
    <row r="73" spans="1:8" ht="15.75" thickBot="1" x14ac:dyDescent="0.3">
      <c r="A73" s="12" t="s">
        <v>231</v>
      </c>
      <c r="B73" s="12" t="str">
        <f>K1</f>
        <v>stair3</v>
      </c>
      <c r="C73" s="12" t="str">
        <f t="shared" ref="C73:H73" si="31">L1</f>
        <v>stair5</v>
      </c>
      <c r="D73" s="12" t="str">
        <f t="shared" si="31"/>
        <v>hybrid</v>
      </c>
      <c r="E73" s="12" t="str">
        <f t="shared" si="31"/>
        <v>regression</v>
      </c>
      <c r="F73" s="12" t="str">
        <f t="shared" si="31"/>
        <v>reg+</v>
      </c>
      <c r="G73" s="12" t="str">
        <f t="shared" si="31"/>
        <v>reg-</v>
      </c>
      <c r="H73" s="12" t="str">
        <f t="shared" si="31"/>
        <v>reg_hybrid</v>
      </c>
    </row>
    <row r="74" spans="1:8" ht="15.75" thickBot="1" x14ac:dyDescent="0.3">
      <c r="A74" s="12">
        <v>1</v>
      </c>
      <c r="B74" s="13">
        <v>15692</v>
      </c>
      <c r="C74" s="13">
        <v>4077</v>
      </c>
      <c r="D74" s="13">
        <v>1971</v>
      </c>
      <c r="E74" s="13">
        <v>3539</v>
      </c>
      <c r="F74" s="13">
        <v>0</v>
      </c>
      <c r="G74" s="13">
        <v>2261</v>
      </c>
      <c r="H74" s="13">
        <v>0</v>
      </c>
    </row>
    <row r="75" spans="1:8" ht="15.75" thickBot="1" x14ac:dyDescent="0.3">
      <c r="A75" s="12">
        <v>2</v>
      </c>
      <c r="B75" s="13">
        <v>12288</v>
      </c>
      <c r="C75" s="13">
        <v>4077</v>
      </c>
      <c r="D75" s="13">
        <v>1971</v>
      </c>
      <c r="E75" s="13">
        <v>1138</v>
      </c>
      <c r="F75" s="13">
        <v>0</v>
      </c>
      <c r="G75" s="13">
        <v>2261</v>
      </c>
      <c r="H75" s="13">
        <v>0</v>
      </c>
    </row>
    <row r="76" spans="1:8" ht="15.75" thickBot="1" x14ac:dyDescent="0.3">
      <c r="A76" s="12">
        <v>3</v>
      </c>
      <c r="B76" s="13">
        <v>12288</v>
      </c>
      <c r="C76" s="13">
        <v>4077</v>
      </c>
      <c r="D76" s="13">
        <v>1971</v>
      </c>
      <c r="E76" s="13">
        <v>1138</v>
      </c>
      <c r="F76" s="13">
        <v>0</v>
      </c>
      <c r="G76" s="13">
        <v>2261</v>
      </c>
      <c r="H76" s="13">
        <v>0</v>
      </c>
    </row>
    <row r="77" spans="1:8" ht="15.75" thickBot="1" x14ac:dyDescent="0.3">
      <c r="A77" s="12">
        <v>4</v>
      </c>
      <c r="B77" s="13">
        <v>12004</v>
      </c>
      <c r="C77" s="13">
        <v>4077</v>
      </c>
      <c r="D77" s="13">
        <v>1971</v>
      </c>
      <c r="E77" s="13">
        <v>1138</v>
      </c>
      <c r="F77" s="13">
        <v>0</v>
      </c>
      <c r="G77" s="13">
        <v>2261</v>
      </c>
      <c r="H77" s="13">
        <v>0</v>
      </c>
    </row>
    <row r="78" spans="1:8" ht="15.75" thickBot="1" x14ac:dyDescent="0.3">
      <c r="A78" s="12">
        <v>5</v>
      </c>
      <c r="B78" s="13">
        <v>10393</v>
      </c>
      <c r="C78" s="13">
        <v>4077</v>
      </c>
      <c r="D78" s="13">
        <v>1971</v>
      </c>
      <c r="E78" s="13">
        <v>1138</v>
      </c>
      <c r="F78" s="13">
        <v>0</v>
      </c>
      <c r="G78" s="13">
        <v>2261</v>
      </c>
      <c r="H78" s="13">
        <v>0</v>
      </c>
    </row>
    <row r="79" spans="1:8" ht="15.75" thickBot="1" x14ac:dyDescent="0.3">
      <c r="A79" s="12">
        <v>6</v>
      </c>
      <c r="B79" s="13">
        <v>10393</v>
      </c>
      <c r="C79" s="13">
        <v>4077</v>
      </c>
      <c r="D79" s="13">
        <v>1971</v>
      </c>
      <c r="E79" s="13">
        <v>1138</v>
      </c>
      <c r="F79" s="13">
        <v>0</v>
      </c>
      <c r="G79" s="13">
        <v>2261</v>
      </c>
      <c r="H79" s="13">
        <v>0</v>
      </c>
    </row>
    <row r="80" spans="1:8" ht="15.75" thickBot="1" x14ac:dyDescent="0.3">
      <c r="A80" s="12">
        <v>7</v>
      </c>
      <c r="B80" s="13">
        <v>7949</v>
      </c>
      <c r="C80" s="13">
        <v>4077</v>
      </c>
      <c r="D80" s="13">
        <v>1971</v>
      </c>
      <c r="E80" s="13">
        <v>1138</v>
      </c>
      <c r="F80" s="13">
        <v>0</v>
      </c>
      <c r="G80" s="13">
        <v>1069</v>
      </c>
      <c r="H80" s="13">
        <v>0</v>
      </c>
    </row>
    <row r="81" spans="1:12" ht="15.75" thickBot="1" x14ac:dyDescent="0.3">
      <c r="A81" s="12">
        <v>8</v>
      </c>
      <c r="B81" s="13">
        <v>7158</v>
      </c>
      <c r="C81" s="13">
        <v>4077</v>
      </c>
      <c r="D81" s="13">
        <v>1971</v>
      </c>
      <c r="E81" s="13">
        <v>1138</v>
      </c>
      <c r="F81" s="13">
        <v>0</v>
      </c>
      <c r="G81" s="13">
        <v>1069</v>
      </c>
      <c r="H81" s="13">
        <v>0</v>
      </c>
    </row>
    <row r="82" spans="1:12" ht="15.75" thickBot="1" x14ac:dyDescent="0.3">
      <c r="A82" s="12">
        <v>9</v>
      </c>
      <c r="B82" s="13">
        <v>6429</v>
      </c>
      <c r="C82" s="13">
        <v>4077</v>
      </c>
      <c r="D82" s="13">
        <v>1971</v>
      </c>
      <c r="E82" s="13">
        <v>1138</v>
      </c>
      <c r="F82" s="13">
        <v>0</v>
      </c>
      <c r="G82" s="13">
        <v>1069</v>
      </c>
      <c r="H82" s="13">
        <v>0</v>
      </c>
    </row>
    <row r="83" spans="1:12" ht="15.75" thickBot="1" x14ac:dyDescent="0.3">
      <c r="A83" s="12">
        <v>10</v>
      </c>
      <c r="B83" s="13">
        <v>5064</v>
      </c>
      <c r="C83" s="13">
        <v>4077</v>
      </c>
      <c r="D83" s="13">
        <v>1971</v>
      </c>
      <c r="E83" s="13">
        <v>1138</v>
      </c>
      <c r="F83" s="13">
        <v>0</v>
      </c>
      <c r="G83" s="13">
        <v>1069</v>
      </c>
      <c r="H83" s="13">
        <v>0</v>
      </c>
    </row>
    <row r="84" spans="1:12" ht="15.75" thickBot="1" x14ac:dyDescent="0.3">
      <c r="A84" s="12">
        <v>11</v>
      </c>
      <c r="B84" s="13">
        <v>4165</v>
      </c>
      <c r="C84" s="13">
        <v>4077</v>
      </c>
      <c r="D84" s="13">
        <v>1971</v>
      </c>
      <c r="E84" s="13">
        <v>893</v>
      </c>
      <c r="F84" s="13">
        <v>0</v>
      </c>
      <c r="G84" s="13">
        <v>1069</v>
      </c>
      <c r="H84" s="13">
        <v>0</v>
      </c>
    </row>
    <row r="85" spans="1:12" ht="15.75" thickBot="1" x14ac:dyDescent="0.3">
      <c r="A85" s="12">
        <v>12</v>
      </c>
      <c r="B85" s="13">
        <v>4165</v>
      </c>
      <c r="C85" s="13">
        <v>4077</v>
      </c>
      <c r="D85" s="13">
        <v>1971</v>
      </c>
      <c r="E85" s="13">
        <v>893</v>
      </c>
      <c r="F85" s="13">
        <v>0</v>
      </c>
      <c r="G85" s="13">
        <v>1069</v>
      </c>
      <c r="H85" s="13">
        <v>0</v>
      </c>
    </row>
    <row r="86" spans="1:12" ht="15.75" thickBot="1" x14ac:dyDescent="0.3">
      <c r="A86" s="12">
        <v>13</v>
      </c>
      <c r="B86" s="13">
        <v>4165</v>
      </c>
      <c r="C86" s="13">
        <v>4077</v>
      </c>
      <c r="D86" s="13">
        <v>1971</v>
      </c>
      <c r="E86" s="13">
        <v>893</v>
      </c>
      <c r="F86" s="13">
        <v>0</v>
      </c>
      <c r="G86" s="13">
        <v>1069</v>
      </c>
      <c r="H86" s="13">
        <v>0</v>
      </c>
    </row>
    <row r="87" spans="1:12" ht="15.75" thickBot="1" x14ac:dyDescent="0.3">
      <c r="A87" s="12">
        <v>14</v>
      </c>
      <c r="B87" s="13">
        <v>4020</v>
      </c>
      <c r="C87" s="13">
        <v>4077</v>
      </c>
      <c r="D87" s="13">
        <v>1971</v>
      </c>
      <c r="E87" s="13">
        <v>893</v>
      </c>
      <c r="F87" s="13">
        <v>0</v>
      </c>
      <c r="G87" s="13">
        <v>603</v>
      </c>
      <c r="H87" s="13">
        <v>0</v>
      </c>
    </row>
    <row r="88" spans="1:12" ht="15.75" thickBot="1" x14ac:dyDescent="0.3">
      <c r="A88" s="12">
        <v>15</v>
      </c>
      <c r="B88" s="13">
        <v>2940</v>
      </c>
      <c r="C88" s="13">
        <v>4077</v>
      </c>
      <c r="D88" s="13">
        <v>1971</v>
      </c>
      <c r="E88" s="13">
        <v>173</v>
      </c>
      <c r="F88" s="13">
        <v>0</v>
      </c>
      <c r="G88" s="13">
        <v>603</v>
      </c>
      <c r="H88" s="13">
        <v>0</v>
      </c>
    </row>
    <row r="89" spans="1:12" ht="15.75" thickBot="1" x14ac:dyDescent="0.3">
      <c r="A89" s="12">
        <v>16</v>
      </c>
      <c r="B89" s="13">
        <v>2940</v>
      </c>
      <c r="C89" s="13">
        <v>4077</v>
      </c>
      <c r="D89" s="13">
        <v>1971</v>
      </c>
      <c r="E89" s="13">
        <v>173</v>
      </c>
      <c r="F89" s="13">
        <v>0</v>
      </c>
      <c r="G89" s="13">
        <v>603</v>
      </c>
      <c r="H89" s="13">
        <v>0</v>
      </c>
    </row>
    <row r="90" spans="1:12" ht="15.75" thickBot="1" x14ac:dyDescent="0.3">
      <c r="A90" s="12">
        <v>17</v>
      </c>
      <c r="B90" s="13">
        <v>2940</v>
      </c>
      <c r="C90" s="13">
        <v>4077</v>
      </c>
      <c r="D90" s="13">
        <v>1971</v>
      </c>
      <c r="E90" s="13">
        <v>0</v>
      </c>
      <c r="F90" s="13">
        <v>0</v>
      </c>
      <c r="G90" s="13">
        <v>603</v>
      </c>
      <c r="H90" s="13">
        <v>0</v>
      </c>
    </row>
    <row r="91" spans="1:12" ht="15.75" thickBot="1" x14ac:dyDescent="0.3">
      <c r="A91" s="12">
        <v>18</v>
      </c>
      <c r="B91" s="13">
        <v>2940</v>
      </c>
      <c r="C91" s="13">
        <v>4077</v>
      </c>
      <c r="D91" s="13">
        <v>1971</v>
      </c>
      <c r="E91" s="13">
        <v>0</v>
      </c>
      <c r="F91" s="13">
        <v>0</v>
      </c>
      <c r="G91" s="13">
        <v>603</v>
      </c>
      <c r="H91" s="13">
        <v>0</v>
      </c>
    </row>
    <row r="92" spans="1:12" ht="15.75" thickBot="1" x14ac:dyDescent="0.3">
      <c r="A92" s="12">
        <v>19</v>
      </c>
      <c r="B92" s="13">
        <v>0</v>
      </c>
      <c r="C92" s="13">
        <v>0</v>
      </c>
      <c r="D92" s="13">
        <v>1971</v>
      </c>
      <c r="E92" s="13">
        <v>0</v>
      </c>
      <c r="F92" s="13">
        <v>0</v>
      </c>
      <c r="G92" s="13">
        <v>0</v>
      </c>
      <c r="H92" s="13">
        <v>0</v>
      </c>
    </row>
    <row r="93" spans="1:12" ht="15.75" thickBot="1" x14ac:dyDescent="0.3">
      <c r="A93" s="12">
        <v>20</v>
      </c>
      <c r="B93" s="13">
        <v>0</v>
      </c>
      <c r="C93" s="13">
        <v>0</v>
      </c>
      <c r="D93" s="13">
        <v>1971</v>
      </c>
      <c r="E93" s="13">
        <v>0</v>
      </c>
      <c r="F93" s="13">
        <v>0</v>
      </c>
      <c r="G93" s="13">
        <v>0</v>
      </c>
      <c r="H93" s="13">
        <v>0</v>
      </c>
    </row>
    <row r="94" spans="1:12" ht="19.5" thickBot="1" x14ac:dyDescent="0.3">
      <c r="A94" s="8">
        <v>1</v>
      </c>
      <c r="B94" s="19">
        <v>2</v>
      </c>
      <c r="C94" s="19">
        <v>3</v>
      </c>
      <c r="D94" s="19">
        <v>4</v>
      </c>
      <c r="E94" s="19">
        <v>5</v>
      </c>
      <c r="F94" s="19">
        <v>6</v>
      </c>
      <c r="G94" s="19">
        <v>7</v>
      </c>
      <c r="H94" s="19">
        <v>8</v>
      </c>
    </row>
    <row r="95" spans="1:12" ht="15.75" thickBot="1" x14ac:dyDescent="0.3">
      <c r="A95" s="12" t="s">
        <v>409</v>
      </c>
      <c r="B95" s="12" t="s">
        <v>171</v>
      </c>
      <c r="C95" s="12" t="s">
        <v>172</v>
      </c>
      <c r="D95" s="12" t="s">
        <v>173</v>
      </c>
      <c r="E95" s="12" t="s">
        <v>174</v>
      </c>
      <c r="F95" s="12" t="s">
        <v>175</v>
      </c>
      <c r="G95" s="12" t="s">
        <v>176</v>
      </c>
      <c r="H95" s="12" t="s">
        <v>177</v>
      </c>
      <c r="I95" s="12" t="s">
        <v>233</v>
      </c>
      <c r="J95" s="12" t="s">
        <v>234</v>
      </c>
      <c r="K95" s="12" t="s">
        <v>235</v>
      </c>
      <c r="L95" s="12" t="s">
        <v>236</v>
      </c>
    </row>
    <row r="96" spans="1:12" ht="15.75" thickBot="1" x14ac:dyDescent="0.3">
      <c r="A96" s="12" t="s">
        <v>184</v>
      </c>
      <c r="B96" s="13">
        <v>10393</v>
      </c>
      <c r="C96" s="13">
        <v>4077</v>
      </c>
      <c r="D96" s="13">
        <v>1971</v>
      </c>
      <c r="E96" s="13">
        <v>1138</v>
      </c>
      <c r="F96" s="13">
        <v>0</v>
      </c>
      <c r="G96" s="13">
        <v>1069</v>
      </c>
      <c r="H96" s="13">
        <v>0</v>
      </c>
      <c r="I96" s="13">
        <v>18648</v>
      </c>
      <c r="J96" s="13">
        <v>18648</v>
      </c>
      <c r="K96" s="13">
        <v>0</v>
      </c>
      <c r="L96" s="13">
        <v>0</v>
      </c>
    </row>
    <row r="97" spans="1:12" ht="15.75" thickBot="1" x14ac:dyDescent="0.3">
      <c r="A97" s="12" t="s">
        <v>185</v>
      </c>
      <c r="B97" s="13">
        <v>4165</v>
      </c>
      <c r="C97" s="13">
        <v>4077</v>
      </c>
      <c r="D97" s="13">
        <v>1971</v>
      </c>
      <c r="E97" s="13">
        <v>0</v>
      </c>
      <c r="F97" s="13">
        <v>0</v>
      </c>
      <c r="G97" s="13">
        <v>1069</v>
      </c>
      <c r="H97" s="13">
        <v>0</v>
      </c>
      <c r="I97" s="13">
        <v>11282</v>
      </c>
      <c r="J97" s="13">
        <v>11282</v>
      </c>
      <c r="K97" s="13">
        <v>0</v>
      </c>
      <c r="L97" s="13">
        <v>0</v>
      </c>
    </row>
    <row r="98" spans="1:12" ht="15.75" thickBot="1" x14ac:dyDescent="0.3">
      <c r="A98" s="12" t="s">
        <v>186</v>
      </c>
      <c r="B98" s="13">
        <v>4020</v>
      </c>
      <c r="C98" s="13">
        <v>4077</v>
      </c>
      <c r="D98" s="13">
        <v>1971</v>
      </c>
      <c r="E98" s="13">
        <v>0</v>
      </c>
      <c r="F98" s="13">
        <v>0</v>
      </c>
      <c r="G98" s="13">
        <v>1069</v>
      </c>
      <c r="H98" s="13">
        <v>0</v>
      </c>
      <c r="I98" s="13">
        <v>11137</v>
      </c>
      <c r="J98" s="13">
        <v>11137</v>
      </c>
      <c r="K98" s="13">
        <v>0</v>
      </c>
      <c r="L98" s="13">
        <v>0</v>
      </c>
    </row>
    <row r="99" spans="1:12" ht="15.75" thickBot="1" x14ac:dyDescent="0.3">
      <c r="A99" s="12" t="s">
        <v>187</v>
      </c>
      <c r="B99" s="13">
        <v>4165</v>
      </c>
      <c r="C99" s="13">
        <v>4077</v>
      </c>
      <c r="D99" s="13">
        <v>1971</v>
      </c>
      <c r="E99" s="13">
        <v>1138</v>
      </c>
      <c r="F99" s="13">
        <v>0</v>
      </c>
      <c r="G99" s="13">
        <v>1069</v>
      </c>
      <c r="H99" s="13">
        <v>0</v>
      </c>
      <c r="I99" s="13">
        <v>12420</v>
      </c>
      <c r="J99" s="13">
        <v>12420</v>
      </c>
      <c r="K99" s="13">
        <v>0</v>
      </c>
      <c r="L99" s="13">
        <v>0</v>
      </c>
    </row>
    <row r="100" spans="1:12" ht="15.75" thickBot="1" x14ac:dyDescent="0.3">
      <c r="A100" s="12" t="s">
        <v>188</v>
      </c>
      <c r="B100" s="13">
        <v>2940</v>
      </c>
      <c r="C100" s="13">
        <v>0</v>
      </c>
      <c r="D100" s="13">
        <v>1971</v>
      </c>
      <c r="E100" s="13">
        <v>173</v>
      </c>
      <c r="F100" s="13">
        <v>0</v>
      </c>
      <c r="G100" s="13">
        <v>603</v>
      </c>
      <c r="H100" s="13">
        <v>0</v>
      </c>
      <c r="I100" s="13">
        <v>5687</v>
      </c>
      <c r="J100" s="13">
        <v>5687</v>
      </c>
      <c r="K100" s="13">
        <v>0</v>
      </c>
      <c r="L100" s="13">
        <v>0</v>
      </c>
    </row>
    <row r="101" spans="1:12" ht="15.75" thickBot="1" x14ac:dyDescent="0.3">
      <c r="A101" s="12" t="s">
        <v>189</v>
      </c>
      <c r="B101" s="13">
        <v>5064</v>
      </c>
      <c r="C101" s="13">
        <v>4077</v>
      </c>
      <c r="D101" s="13">
        <v>1971</v>
      </c>
      <c r="E101" s="13">
        <v>893</v>
      </c>
      <c r="F101" s="13">
        <v>0</v>
      </c>
      <c r="G101" s="13">
        <v>1069</v>
      </c>
      <c r="H101" s="13">
        <v>0</v>
      </c>
      <c r="I101" s="13">
        <v>13074</v>
      </c>
      <c r="J101" s="13">
        <v>13074</v>
      </c>
      <c r="K101" s="13">
        <v>0</v>
      </c>
      <c r="L101" s="13">
        <v>0</v>
      </c>
    </row>
    <row r="102" spans="1:12" ht="15.75" thickBot="1" x14ac:dyDescent="0.3">
      <c r="A102" s="12" t="s">
        <v>190</v>
      </c>
      <c r="B102" s="13">
        <v>12288</v>
      </c>
      <c r="C102" s="13">
        <v>4077</v>
      </c>
      <c r="D102" s="13">
        <v>1971</v>
      </c>
      <c r="E102" s="13">
        <v>1138</v>
      </c>
      <c r="F102" s="13">
        <v>0</v>
      </c>
      <c r="G102" s="13">
        <v>2261</v>
      </c>
      <c r="H102" s="13">
        <v>0</v>
      </c>
      <c r="I102" s="13">
        <v>21735</v>
      </c>
      <c r="J102" s="13">
        <v>21735</v>
      </c>
      <c r="K102" s="13">
        <v>0</v>
      </c>
      <c r="L102" s="13">
        <v>0</v>
      </c>
    </row>
    <row r="103" spans="1:12" ht="15.75" thickBot="1" x14ac:dyDescent="0.3">
      <c r="A103" s="12" t="s">
        <v>191</v>
      </c>
      <c r="B103" s="13">
        <v>2940</v>
      </c>
      <c r="C103" s="13">
        <v>0</v>
      </c>
      <c r="D103" s="13">
        <v>1971</v>
      </c>
      <c r="E103" s="13">
        <v>893</v>
      </c>
      <c r="F103" s="13">
        <v>0</v>
      </c>
      <c r="G103" s="13">
        <v>603</v>
      </c>
      <c r="H103" s="13">
        <v>0</v>
      </c>
      <c r="I103" s="13">
        <v>6407</v>
      </c>
      <c r="J103" s="13">
        <v>6407</v>
      </c>
      <c r="K103" s="13">
        <v>0</v>
      </c>
      <c r="L103" s="13">
        <v>0</v>
      </c>
    </row>
    <row r="104" spans="1:12" ht="15.75" thickBot="1" x14ac:dyDescent="0.3">
      <c r="A104" s="12" t="s">
        <v>192</v>
      </c>
      <c r="B104" s="13">
        <v>12004</v>
      </c>
      <c r="C104" s="13">
        <v>4077</v>
      </c>
      <c r="D104" s="13">
        <v>1971</v>
      </c>
      <c r="E104" s="13">
        <v>1138</v>
      </c>
      <c r="F104" s="13">
        <v>0</v>
      </c>
      <c r="G104" s="13">
        <v>2261</v>
      </c>
      <c r="H104" s="13">
        <v>0</v>
      </c>
      <c r="I104" s="13">
        <v>21451</v>
      </c>
      <c r="J104" s="13">
        <v>21451</v>
      </c>
      <c r="K104" s="13">
        <v>0</v>
      </c>
      <c r="L104" s="13">
        <v>0</v>
      </c>
    </row>
    <row r="105" spans="1:12" ht="15.75" thickBot="1" x14ac:dyDescent="0.3">
      <c r="A105" s="12" t="s">
        <v>193</v>
      </c>
      <c r="B105" s="13">
        <v>15692</v>
      </c>
      <c r="C105" s="13">
        <v>4077</v>
      </c>
      <c r="D105" s="13">
        <v>1971</v>
      </c>
      <c r="E105" s="13">
        <v>1138</v>
      </c>
      <c r="F105" s="13">
        <v>0</v>
      </c>
      <c r="G105" s="13">
        <v>2261</v>
      </c>
      <c r="H105" s="13">
        <v>0</v>
      </c>
      <c r="I105" s="13">
        <v>25139</v>
      </c>
      <c r="J105" s="13">
        <v>25139</v>
      </c>
      <c r="K105" s="13">
        <v>0</v>
      </c>
      <c r="L105" s="13">
        <v>0</v>
      </c>
    </row>
    <row r="106" spans="1:12" ht="15.75" thickBot="1" x14ac:dyDescent="0.3">
      <c r="A106" s="12" t="s">
        <v>194</v>
      </c>
      <c r="B106" s="13">
        <v>2940</v>
      </c>
      <c r="C106" s="13">
        <v>4077</v>
      </c>
      <c r="D106" s="13">
        <v>1971</v>
      </c>
      <c r="E106" s="13">
        <v>173</v>
      </c>
      <c r="F106" s="13">
        <v>0</v>
      </c>
      <c r="G106" s="13">
        <v>603</v>
      </c>
      <c r="H106" s="13">
        <v>0</v>
      </c>
      <c r="I106" s="13">
        <v>9764</v>
      </c>
      <c r="J106" s="13">
        <v>9764</v>
      </c>
      <c r="K106" s="13">
        <v>0</v>
      </c>
      <c r="L106" s="13">
        <v>0</v>
      </c>
    </row>
    <row r="107" spans="1:12" ht="15.75" thickBot="1" x14ac:dyDescent="0.3">
      <c r="A107" s="12" t="s">
        <v>195</v>
      </c>
      <c r="B107" s="13">
        <v>7949</v>
      </c>
      <c r="C107" s="13">
        <v>4077</v>
      </c>
      <c r="D107" s="13">
        <v>1971</v>
      </c>
      <c r="E107" s="13">
        <v>1138</v>
      </c>
      <c r="F107" s="13">
        <v>0</v>
      </c>
      <c r="G107" s="13">
        <v>2261</v>
      </c>
      <c r="H107" s="13">
        <v>0</v>
      </c>
      <c r="I107" s="13">
        <v>17396</v>
      </c>
      <c r="J107" s="13">
        <v>17396</v>
      </c>
      <c r="K107" s="13">
        <v>0</v>
      </c>
      <c r="L107" s="13">
        <v>0</v>
      </c>
    </row>
    <row r="108" spans="1:12" ht="15.75" thickBot="1" x14ac:dyDescent="0.3">
      <c r="A108" s="12" t="s">
        <v>196</v>
      </c>
      <c r="B108" s="13">
        <v>10393</v>
      </c>
      <c r="C108" s="13">
        <v>4077</v>
      </c>
      <c r="D108" s="13">
        <v>1971</v>
      </c>
      <c r="E108" s="13">
        <v>1138</v>
      </c>
      <c r="F108" s="13">
        <v>0</v>
      </c>
      <c r="G108" s="13">
        <v>2261</v>
      </c>
      <c r="H108" s="13">
        <v>0</v>
      </c>
      <c r="I108" s="13">
        <v>19840</v>
      </c>
      <c r="J108" s="13">
        <v>19840</v>
      </c>
      <c r="K108" s="13">
        <v>0</v>
      </c>
      <c r="L108" s="13">
        <v>0</v>
      </c>
    </row>
    <row r="109" spans="1:12" ht="15.75" thickBot="1" x14ac:dyDescent="0.3">
      <c r="A109" s="12" t="s">
        <v>197</v>
      </c>
      <c r="B109" s="13">
        <v>0</v>
      </c>
      <c r="C109" s="13">
        <v>4077</v>
      </c>
      <c r="D109" s="13">
        <v>1971</v>
      </c>
      <c r="E109" s="13">
        <v>893</v>
      </c>
      <c r="F109" s="13">
        <v>0</v>
      </c>
      <c r="G109" s="13">
        <v>0</v>
      </c>
      <c r="H109" s="13">
        <v>0</v>
      </c>
      <c r="I109" s="13">
        <v>6941</v>
      </c>
      <c r="J109" s="13">
        <v>6941</v>
      </c>
      <c r="K109" s="13">
        <v>0</v>
      </c>
      <c r="L109" s="13">
        <v>0</v>
      </c>
    </row>
    <row r="110" spans="1:12" ht="15.75" thickBot="1" x14ac:dyDescent="0.3">
      <c r="A110" s="12" t="s">
        <v>198</v>
      </c>
      <c r="B110" s="13">
        <v>4165</v>
      </c>
      <c r="C110" s="13">
        <v>4077</v>
      </c>
      <c r="D110" s="13">
        <v>1971</v>
      </c>
      <c r="E110" s="13">
        <v>893</v>
      </c>
      <c r="F110" s="13">
        <v>0</v>
      </c>
      <c r="G110" s="13">
        <v>603</v>
      </c>
      <c r="H110" s="13">
        <v>0</v>
      </c>
      <c r="I110" s="13">
        <v>11709</v>
      </c>
      <c r="J110" s="13">
        <v>11709</v>
      </c>
      <c r="K110" s="13">
        <v>0</v>
      </c>
      <c r="L110" s="13">
        <v>0</v>
      </c>
    </row>
    <row r="111" spans="1:12" ht="15.75" thickBot="1" x14ac:dyDescent="0.3">
      <c r="A111" s="12" t="s">
        <v>199</v>
      </c>
      <c r="B111" s="13">
        <v>6429</v>
      </c>
      <c r="C111" s="13">
        <v>4077</v>
      </c>
      <c r="D111" s="13">
        <v>1971</v>
      </c>
      <c r="E111" s="13">
        <v>1138</v>
      </c>
      <c r="F111" s="13">
        <v>0</v>
      </c>
      <c r="G111" s="13">
        <v>1069</v>
      </c>
      <c r="H111" s="13">
        <v>0</v>
      </c>
      <c r="I111" s="13">
        <v>14684</v>
      </c>
      <c r="J111" s="13">
        <v>14684</v>
      </c>
      <c r="K111" s="13">
        <v>0</v>
      </c>
      <c r="L111" s="13">
        <v>0</v>
      </c>
    </row>
    <row r="112" spans="1:12" ht="15.75" thickBot="1" x14ac:dyDescent="0.3">
      <c r="A112" s="12" t="s">
        <v>200</v>
      </c>
      <c r="B112" s="13">
        <v>2940</v>
      </c>
      <c r="C112" s="13">
        <v>4077</v>
      </c>
      <c r="D112" s="13">
        <v>1971</v>
      </c>
      <c r="E112" s="13">
        <v>0</v>
      </c>
      <c r="F112" s="13">
        <v>0</v>
      </c>
      <c r="G112" s="13">
        <v>0</v>
      </c>
      <c r="H112" s="13">
        <v>0</v>
      </c>
      <c r="I112" s="13">
        <v>8988</v>
      </c>
      <c r="J112" s="13">
        <v>8988</v>
      </c>
      <c r="K112" s="13">
        <v>0</v>
      </c>
      <c r="L112" s="13">
        <v>0</v>
      </c>
    </row>
    <row r="113" spans="1:12" ht="15.75" thickBot="1" x14ac:dyDescent="0.3">
      <c r="A113" s="12" t="s">
        <v>201</v>
      </c>
      <c r="B113" s="13">
        <v>7158</v>
      </c>
      <c r="C113" s="13">
        <v>4077</v>
      </c>
      <c r="D113" s="13">
        <v>1971</v>
      </c>
      <c r="E113" s="13">
        <v>1138</v>
      </c>
      <c r="F113" s="13">
        <v>0</v>
      </c>
      <c r="G113" s="13">
        <v>1069</v>
      </c>
      <c r="H113" s="13">
        <v>0</v>
      </c>
      <c r="I113" s="13">
        <v>15413</v>
      </c>
      <c r="J113" s="13">
        <v>15413</v>
      </c>
      <c r="K113" s="13">
        <v>0</v>
      </c>
      <c r="L113" s="13">
        <v>0</v>
      </c>
    </row>
    <row r="114" spans="1:12" ht="15.75" thickBot="1" x14ac:dyDescent="0.3">
      <c r="A114" s="12" t="s">
        <v>202</v>
      </c>
      <c r="B114" s="13">
        <v>12288</v>
      </c>
      <c r="C114" s="13">
        <v>4077</v>
      </c>
      <c r="D114" s="13">
        <v>1971</v>
      </c>
      <c r="E114" s="13">
        <v>3539</v>
      </c>
      <c r="F114" s="13">
        <v>0</v>
      </c>
      <c r="G114" s="13">
        <v>2261</v>
      </c>
      <c r="H114" s="13">
        <v>0</v>
      </c>
      <c r="I114" s="13">
        <v>24136</v>
      </c>
      <c r="J114" s="13">
        <v>24136</v>
      </c>
      <c r="K114" s="13">
        <v>0</v>
      </c>
      <c r="L114" s="13">
        <v>0</v>
      </c>
    </row>
    <row r="115" spans="1:12" ht="15.75" thickBot="1" x14ac:dyDescent="0.3">
      <c r="A115" s="12" t="s">
        <v>203</v>
      </c>
      <c r="B115" s="13">
        <v>0</v>
      </c>
      <c r="C115" s="13">
        <v>4077</v>
      </c>
      <c r="D115" s="13">
        <v>1971</v>
      </c>
      <c r="E115" s="13">
        <v>0</v>
      </c>
      <c r="F115" s="13">
        <v>0</v>
      </c>
      <c r="G115" s="13">
        <v>603</v>
      </c>
      <c r="H115" s="13">
        <v>0</v>
      </c>
      <c r="I115" s="13">
        <v>6651</v>
      </c>
      <c r="J115" s="13">
        <v>6651</v>
      </c>
      <c r="K115" s="13">
        <v>0</v>
      </c>
      <c r="L115" s="13">
        <v>0</v>
      </c>
    </row>
    <row r="116" spans="1:12" ht="15.75" thickBot="1" x14ac:dyDescent="0.3"/>
    <row r="117" spans="1:12" ht="15.75" thickBot="1" x14ac:dyDescent="0.3">
      <c r="A117" s="14" t="s">
        <v>237</v>
      </c>
      <c r="B117" s="15">
        <v>27540</v>
      </c>
    </row>
    <row r="118" spans="1:12" ht="21.75" thickBot="1" x14ac:dyDescent="0.3">
      <c r="A118" s="14" t="s">
        <v>410</v>
      </c>
      <c r="B118" s="15">
        <v>1971</v>
      </c>
    </row>
    <row r="119" spans="1:12" ht="21.75" thickBot="1" x14ac:dyDescent="0.3">
      <c r="A119" s="14" t="s">
        <v>239</v>
      </c>
      <c r="B119" s="15">
        <v>282502</v>
      </c>
    </row>
    <row r="120" spans="1:12" ht="21.75" thickBot="1" x14ac:dyDescent="0.3">
      <c r="A120" s="14" t="s">
        <v>240</v>
      </c>
      <c r="B120" s="15">
        <v>282502</v>
      </c>
    </row>
    <row r="121" spans="1:12" ht="32.25" thickBot="1" x14ac:dyDescent="0.3">
      <c r="A121" s="14" t="s">
        <v>241</v>
      </c>
      <c r="B121" s="15">
        <v>0</v>
      </c>
    </row>
    <row r="122" spans="1:12" ht="32.25" thickBot="1" x14ac:dyDescent="0.3">
      <c r="A122" s="14" t="s">
        <v>242</v>
      </c>
      <c r="B122" s="15"/>
    </row>
    <row r="123" spans="1:12" ht="32.25" thickBot="1" x14ac:dyDescent="0.3">
      <c r="A123" s="14" t="s">
        <v>243</v>
      </c>
      <c r="B123" s="15"/>
    </row>
    <row r="124" spans="1:12" ht="21.75" thickBot="1" x14ac:dyDescent="0.3">
      <c r="A124" s="14" t="s">
        <v>244</v>
      </c>
      <c r="B124" s="15">
        <v>0</v>
      </c>
    </row>
    <row r="126" spans="1:12" x14ac:dyDescent="0.25">
      <c r="A126" s="28" t="s">
        <v>353</v>
      </c>
    </row>
    <row r="128" spans="1:12" x14ac:dyDescent="0.25">
      <c r="A128" s="29" t="s">
        <v>411</v>
      </c>
    </row>
    <row r="129" spans="1:1" x14ac:dyDescent="0.25">
      <c r="A129" s="29" t="s">
        <v>412</v>
      </c>
    </row>
  </sheetData>
  <hyperlinks>
    <hyperlink ref="A126" r:id="rId1" display="http://miau.gau.hu/myx-free/coco/test/755470420160724144247.html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7"/>
  <sheetViews>
    <sheetView workbookViewId="0">
      <selection activeCell="I14" sqref="I14"/>
    </sheetView>
  </sheetViews>
  <sheetFormatPr defaultRowHeight="15" x14ac:dyDescent="0.25"/>
  <cols>
    <col min="1" max="1" width="37.140625" bestFit="1" customWidth="1"/>
    <col min="2" max="2" width="11.28515625" bestFit="1" customWidth="1"/>
    <col min="3" max="3" width="11.7109375" bestFit="1" customWidth="1"/>
    <col min="4" max="4" width="10.5703125" bestFit="1" customWidth="1"/>
    <col min="5" max="5" width="14.28515625" bestFit="1" customWidth="1"/>
    <col min="6" max="6" width="14.7109375" bestFit="1" customWidth="1"/>
    <col min="7" max="7" width="13.5703125" bestFit="1" customWidth="1"/>
    <col min="8" max="8" width="27.28515625" bestFit="1" customWidth="1"/>
    <col min="9" max="9" width="10.140625" bestFit="1" customWidth="1"/>
  </cols>
  <sheetData>
    <row r="1" spans="1:9" x14ac:dyDescent="0.25">
      <c r="A1" t="s">
        <v>329</v>
      </c>
      <c r="B1">
        <v>1</v>
      </c>
      <c r="C1">
        <v>0</v>
      </c>
      <c r="D1">
        <v>0</v>
      </c>
      <c r="E1">
        <v>1</v>
      </c>
      <c r="F1">
        <v>0</v>
      </c>
      <c r="G1">
        <v>0</v>
      </c>
      <c r="H1">
        <v>1</v>
      </c>
    </row>
    <row r="2" spans="1:9" x14ac:dyDescent="0.25">
      <c r="A2" t="s">
        <v>146</v>
      </c>
      <c r="B2" t="s">
        <v>326</v>
      </c>
      <c r="C2" t="s">
        <v>321</v>
      </c>
      <c r="D2" t="s">
        <v>322</v>
      </c>
      <c r="E2" t="s">
        <v>327</v>
      </c>
      <c r="F2" t="s">
        <v>323</v>
      </c>
      <c r="G2" t="s">
        <v>324</v>
      </c>
      <c r="H2" t="s">
        <v>325</v>
      </c>
      <c r="I2" t="s">
        <v>22</v>
      </c>
    </row>
    <row r="3" spans="1:9" x14ac:dyDescent="0.25">
      <c r="A3" t="s">
        <v>306</v>
      </c>
      <c r="B3" s="17">
        <f>C3-D3</f>
        <v>7.0261147267663748E-2</v>
      </c>
      <c r="C3" s="17">
        <f>'regression pure'!P47</f>
        <v>0.8522818226883101</v>
      </c>
      <c r="D3" s="17">
        <f>'regression pure'!P70</f>
        <v>0.78202067542064635</v>
      </c>
      <c r="E3" s="17">
        <f>F3-G3</f>
        <v>9.7368421052631549E-2</v>
      </c>
      <c r="F3" s="17">
        <f>view_development_directions!$AD$1</f>
        <v>0.94736842105263153</v>
      </c>
      <c r="G3" s="17">
        <f>view_development_directions!$AD$2</f>
        <v>0.85</v>
      </c>
      <c r="H3" s="17">
        <f>ABS(1-'regression pure'!R69)</f>
        <v>0.12478331041620527</v>
      </c>
      <c r="I3" s="2">
        <v>1000</v>
      </c>
    </row>
    <row r="4" spans="1:9" x14ac:dyDescent="0.25">
      <c r="A4" t="s">
        <v>309</v>
      </c>
      <c r="B4" s="17">
        <f t="shared" ref="B4:B9" si="0">C4-D4</f>
        <v>0.21098844699060415</v>
      </c>
      <c r="C4" s="17">
        <f>view_development_directions!G1</f>
        <v>0.97300100064781092</v>
      </c>
      <c r="D4" s="17">
        <f>view_development_directions!G2</f>
        <v>0.76201255365720677</v>
      </c>
      <c r="E4" s="17">
        <f t="shared" ref="E4:E9" si="1">F4-G4</f>
        <v>9.7368421052631549E-2</v>
      </c>
      <c r="F4" s="17">
        <f>view_development_directions!AE1</f>
        <v>0.94736842105263153</v>
      </c>
      <c r="G4" s="17">
        <f>view_development_directions!AE2</f>
        <v>0.85</v>
      </c>
      <c r="H4" s="17">
        <f>ABS(1-'regression with bubbles 1'!R73)</f>
        <v>6.9083436475765314E-3</v>
      </c>
      <c r="I4" s="2">
        <v>1000</v>
      </c>
    </row>
    <row r="5" spans="1:9" x14ac:dyDescent="0.25">
      <c r="A5" t="s">
        <v>310</v>
      </c>
      <c r="B5" s="17">
        <f t="shared" si="0"/>
        <v>0.35259118866410633</v>
      </c>
      <c r="C5" s="17">
        <f>view_development_directions!H1</f>
        <v>0.98228399558717927</v>
      </c>
      <c r="D5" s="17">
        <f>view_development_directions!H2</f>
        <v>0.62969280692307295</v>
      </c>
      <c r="E5" s="17">
        <f t="shared" si="1"/>
        <v>0.19736842105263153</v>
      </c>
      <c r="F5" s="17">
        <f>view_development_directions!AF1</f>
        <v>0.94736842105263153</v>
      </c>
      <c r="G5" s="17">
        <f>view_development_directions!AF2</f>
        <v>0.75</v>
      </c>
      <c r="H5" s="17">
        <f>ABS(1-'regression with bubbles 2'!R73)</f>
        <v>2.6816471191889679E-2</v>
      </c>
      <c r="I5" s="2">
        <v>1000</v>
      </c>
    </row>
    <row r="6" spans="1:9" x14ac:dyDescent="0.25">
      <c r="A6" t="s">
        <v>311</v>
      </c>
      <c r="B6" s="17">
        <f t="shared" si="0"/>
        <v>0.26644947421417975</v>
      </c>
      <c r="C6" s="17">
        <f>view_development_directions!I1</f>
        <v>0.98215379156306115</v>
      </c>
      <c r="D6" s="17">
        <f>view_development_directions!I2</f>
        <v>0.7157043173488814</v>
      </c>
      <c r="E6" s="17">
        <f t="shared" si="1"/>
        <v>9.7368421052631549E-2</v>
      </c>
      <c r="F6" s="17">
        <f>view_development_directions!AG1</f>
        <v>0.94736842105263153</v>
      </c>
      <c r="G6" s="17">
        <f>view_development_directions!AG2</f>
        <v>0.85</v>
      </c>
      <c r="H6" s="17">
        <f>ABS(1-'regression with bubbles 2'!S73)</f>
        <v>1.6862407419733105E-2</v>
      </c>
      <c r="I6" s="2">
        <v>1000</v>
      </c>
    </row>
    <row r="7" spans="1:9" x14ac:dyDescent="0.25">
      <c r="A7" t="s">
        <v>318</v>
      </c>
      <c r="B7" s="17">
        <f t="shared" si="0"/>
        <v>0.38727768137599383</v>
      </c>
      <c r="C7" s="17">
        <f>view_development_directions!C1</f>
        <v>0.99463206667863358</v>
      </c>
      <c r="D7" s="17">
        <f>view_development_directions!C2</f>
        <v>0.60735438530263974</v>
      </c>
      <c r="E7" s="17">
        <f t="shared" si="1"/>
        <v>0.4</v>
      </c>
      <c r="F7" s="17">
        <f>view_development_directions!AA1</f>
        <v>1</v>
      </c>
      <c r="G7" s="17">
        <f>view_development_directions!AA2</f>
        <v>0.6</v>
      </c>
      <c r="H7" s="17">
        <f>ABS(1-'raw OAM stairs3'!AI89)</f>
        <v>9.2391827592191778E-2</v>
      </c>
      <c r="I7" s="2">
        <v>1000</v>
      </c>
    </row>
    <row r="8" spans="1:9" x14ac:dyDescent="0.25">
      <c r="A8" t="s">
        <v>319</v>
      </c>
      <c r="B8" s="17">
        <f t="shared" si="0"/>
        <v>0.50704972798043801</v>
      </c>
      <c r="C8" s="17">
        <f>view_development_directions!D1</f>
        <v>0.99999999878240053</v>
      </c>
      <c r="D8" s="17">
        <f>view_development_directions!D2</f>
        <v>0.49295027080196258</v>
      </c>
      <c r="E8" s="17">
        <f t="shared" si="1"/>
        <v>0.25</v>
      </c>
      <c r="F8" s="17">
        <f>view_development_directions!AB1</f>
        <v>1</v>
      </c>
      <c r="G8" s="17">
        <f>view_development_directions!AB2</f>
        <v>0.75</v>
      </c>
      <c r="H8" s="17">
        <f>ABS(1-'raw OAM stairs5'!AI89)</f>
        <v>0.16298641970861483</v>
      </c>
      <c r="I8" s="2">
        <v>1000</v>
      </c>
    </row>
    <row r="9" spans="1:9" x14ac:dyDescent="0.25">
      <c r="A9" t="s">
        <v>320</v>
      </c>
      <c r="B9" s="17">
        <f t="shared" si="0"/>
        <v>0.40268237225723003</v>
      </c>
      <c r="C9" s="17">
        <f>view_development_directions!E1</f>
        <v>0.9986913972147351</v>
      </c>
      <c r="D9" s="17">
        <f>view_development_directions!E2</f>
        <v>0.59600902495750507</v>
      </c>
      <c r="E9" s="17">
        <f t="shared" si="1"/>
        <v>0.30000000000000004</v>
      </c>
      <c r="F9" s="17">
        <f>view_development_directions!AC1</f>
        <v>1</v>
      </c>
      <c r="G9" s="17">
        <f>view_development_directions!AC2</f>
        <v>0.7</v>
      </c>
      <c r="H9" s="17">
        <f>ABS(1-view_development_directions!E47)</f>
        <v>0.12768912365040341</v>
      </c>
      <c r="I9" s="2">
        <v>1000</v>
      </c>
    </row>
    <row r="10" spans="1:9" x14ac:dyDescent="0.25">
      <c r="B10" s="17"/>
      <c r="C10" s="17"/>
      <c r="D10" s="17"/>
      <c r="E10" s="17"/>
      <c r="F10" s="17"/>
      <c r="G10" s="17"/>
      <c r="H10" s="17"/>
      <c r="I10" s="2"/>
    </row>
    <row r="11" spans="1:9" x14ac:dyDescent="0.25">
      <c r="A11" t="s">
        <v>452</v>
      </c>
      <c r="B11" s="17">
        <f t="shared" ref="B11:B12" si="2">C11-D11</f>
        <v>0.34333040520235625</v>
      </c>
      <c r="C11" s="17">
        <f>view_development_directions!M1</f>
        <v>0.98260981492553512</v>
      </c>
      <c r="D11" s="17">
        <f>view_development_directions!M2</f>
        <v>0.63927940972317887</v>
      </c>
      <c r="E11" s="17">
        <f t="shared" ref="E11:E12" si="3">F11-G11</f>
        <v>0.19736842105263153</v>
      </c>
      <c r="F11" s="17">
        <f>view_development_directions!AK1</f>
        <v>0.94736842105263153</v>
      </c>
      <c r="G11" s="17">
        <f>view_development_directions!AK2</f>
        <v>0.75</v>
      </c>
      <c r="H11" s="17">
        <f>ABS(1-'model_based hybrid (2)'!AM23)</f>
        <v>2.5890762181793314E-2</v>
      </c>
      <c r="I11" s="2">
        <v>1000</v>
      </c>
    </row>
    <row r="12" spans="1:9" x14ac:dyDescent="0.25">
      <c r="A12" t="s">
        <v>453</v>
      </c>
      <c r="B12" s="17">
        <f t="shared" si="2"/>
        <v>0.24193320758839776</v>
      </c>
      <c r="C12" s="17">
        <f>view_development_directions!L1</f>
        <v>0.99384782054450482</v>
      </c>
      <c r="D12" s="17">
        <f>view_development_directions!L2</f>
        <v>0.75191461295610706</v>
      </c>
      <c r="E12" s="17">
        <f t="shared" si="3"/>
        <v>0.19999999999999996</v>
      </c>
      <c r="F12" s="17">
        <f>view_development_directions!AJ1</f>
        <v>1</v>
      </c>
      <c r="G12" s="17">
        <f>view_development_directions!AJ2</f>
        <v>0.8</v>
      </c>
      <c r="H12" s="17">
        <f>ABS(1-'model_based hybrid (3)'!AW22)</f>
        <v>3.088492938052001E-2</v>
      </c>
      <c r="I12" s="2">
        <v>1000</v>
      </c>
    </row>
    <row r="13" spans="1:9" x14ac:dyDescent="0.25">
      <c r="A13" t="s">
        <v>460</v>
      </c>
      <c r="B13" s="24">
        <f>COUNTIFS(B3:B9,"&lt;"&amp;B12)</f>
        <v>2</v>
      </c>
      <c r="C13" s="24">
        <f>COUNTIFS(C3:C9,"&gt;"&amp;C12)</f>
        <v>3</v>
      </c>
      <c r="D13" s="24">
        <f t="shared" ref="D13" si="4">COUNTIFS(D3:D9,"&gt;"&amp;D12)</f>
        <v>2</v>
      </c>
      <c r="E13" s="24">
        <f>COUNTIFS(E3:E9,"&lt;"&amp;E12)</f>
        <v>4</v>
      </c>
      <c r="F13" s="24">
        <v>1</v>
      </c>
      <c r="G13" s="24">
        <f t="shared" ref="G13" si="5">COUNTIFS(G3:G9,"&gt;"&amp;G12)</f>
        <v>3</v>
      </c>
      <c r="H13" s="24">
        <f>COUNTIFS(H3:H9,"&lt;"&amp;H12)</f>
        <v>3</v>
      </c>
    </row>
    <row r="14" spans="1:9" ht="28.5" x14ac:dyDescent="0.45">
      <c r="A14" t="s">
        <v>461</v>
      </c>
      <c r="B14" s="24">
        <v>0</v>
      </c>
      <c r="C14" s="24">
        <v>0</v>
      </c>
      <c r="D14" s="24">
        <f>B109</f>
        <v>987.7</v>
      </c>
      <c r="E14" s="24">
        <f>C111</f>
        <v>3</v>
      </c>
      <c r="F14" s="24">
        <f>D108</f>
        <v>14.5</v>
      </c>
      <c r="G14" s="24">
        <f>E110</f>
        <v>4</v>
      </c>
      <c r="H14" s="24">
        <v>0</v>
      </c>
      <c r="I14" s="32">
        <f>SUM(B14:H14)</f>
        <v>1009.2</v>
      </c>
    </row>
    <row r="16" spans="1:9" x14ac:dyDescent="0.25">
      <c r="A16" t="str">
        <f>A1</f>
        <v>direction</v>
      </c>
      <c r="B16">
        <f t="shared" ref="B16:I16" si="6">B1</f>
        <v>1</v>
      </c>
      <c r="C16">
        <f t="shared" si="6"/>
        <v>0</v>
      </c>
      <c r="D16">
        <f t="shared" si="6"/>
        <v>0</v>
      </c>
      <c r="E16">
        <f t="shared" si="6"/>
        <v>1</v>
      </c>
      <c r="F16">
        <f t="shared" si="6"/>
        <v>0</v>
      </c>
      <c r="G16">
        <f t="shared" si="6"/>
        <v>0</v>
      </c>
      <c r="H16">
        <f t="shared" si="6"/>
        <v>1</v>
      </c>
      <c r="I16">
        <f t="shared" si="6"/>
        <v>0</v>
      </c>
    </row>
    <row r="17" spans="1:15" x14ac:dyDescent="0.25">
      <c r="A17" t="str">
        <f t="shared" ref="A17:I17" si="7">A2</f>
        <v>OAM</v>
      </c>
      <c r="B17" t="str">
        <f t="shared" si="7"/>
        <v>correl_delta</v>
      </c>
      <c r="C17" t="str">
        <f t="shared" si="7"/>
        <v>correl_learn</v>
      </c>
      <c r="D17" t="str">
        <f t="shared" si="7"/>
        <v>correl_test</v>
      </c>
      <c r="E17" t="str">
        <f t="shared" si="7"/>
        <v>direction_delta</v>
      </c>
      <c r="F17" t="str">
        <f t="shared" si="7"/>
        <v>direction_learn</v>
      </c>
      <c r="G17" t="str">
        <f t="shared" si="7"/>
        <v>direction_test</v>
      </c>
      <c r="H17" t="str">
        <f t="shared" si="7"/>
        <v>delta_fact_estimation_testing</v>
      </c>
      <c r="I17" t="str">
        <f t="shared" si="7"/>
        <v>Y</v>
      </c>
      <c r="J17" t="s">
        <v>332</v>
      </c>
      <c r="K17" t="s">
        <v>374</v>
      </c>
    </row>
    <row r="18" spans="1:15" x14ac:dyDescent="0.25">
      <c r="A18" t="str">
        <f t="shared" ref="A18:I18" si="8">A3</f>
        <v>regression pure</v>
      </c>
      <c r="B18">
        <f>RANK(B3,B$3:B$9,B$16)</f>
        <v>1</v>
      </c>
      <c r="C18">
        <f t="shared" ref="C18:H18" si="9">RANK(C3,C$3:C$9,C$16)</f>
        <v>7</v>
      </c>
      <c r="D18">
        <f t="shared" si="9"/>
        <v>1</v>
      </c>
      <c r="E18">
        <f t="shared" si="9"/>
        <v>1</v>
      </c>
      <c r="F18">
        <f t="shared" si="9"/>
        <v>4</v>
      </c>
      <c r="G18">
        <f t="shared" si="9"/>
        <v>1</v>
      </c>
      <c r="H18">
        <f t="shared" si="9"/>
        <v>5</v>
      </c>
      <c r="I18">
        <f t="shared" si="8"/>
        <v>1000</v>
      </c>
      <c r="J18" s="17">
        <f>AVERAGE(B18:H18)</f>
        <v>2.8571428571428572</v>
      </c>
      <c r="K18">
        <f>F117</f>
        <v>1003.6</v>
      </c>
    </row>
    <row r="19" spans="1:15" x14ac:dyDescent="0.25">
      <c r="A19" t="str">
        <f t="shared" ref="A19:I19" si="10">A4</f>
        <v>reg+</v>
      </c>
      <c r="B19">
        <f t="shared" ref="B19:H19" si="11">RANK(B4,B$3:B$9,B$16)</f>
        <v>2</v>
      </c>
      <c r="C19">
        <f t="shared" si="11"/>
        <v>6</v>
      </c>
      <c r="D19">
        <f t="shared" si="11"/>
        <v>2</v>
      </c>
      <c r="E19">
        <f t="shared" si="11"/>
        <v>1</v>
      </c>
      <c r="F19">
        <f t="shared" si="11"/>
        <v>4</v>
      </c>
      <c r="G19">
        <f t="shared" si="11"/>
        <v>1</v>
      </c>
      <c r="H19">
        <f t="shared" si="11"/>
        <v>1</v>
      </c>
      <c r="I19">
        <f t="shared" si="10"/>
        <v>1000</v>
      </c>
      <c r="J19" s="17">
        <f t="shared" ref="J19:J24" si="12">AVERAGE(B19:H19)</f>
        <v>2.4285714285714284</v>
      </c>
      <c r="K19">
        <f t="shared" ref="K19:K24" si="13">F118</f>
        <v>1002.6</v>
      </c>
    </row>
    <row r="20" spans="1:15" x14ac:dyDescent="0.25">
      <c r="A20" t="str">
        <f t="shared" ref="A20:I20" si="14">A5</f>
        <v>reg-</v>
      </c>
      <c r="B20">
        <f t="shared" ref="B20:H20" si="15">RANK(B5,B$3:B$9,B$16)</f>
        <v>4</v>
      </c>
      <c r="C20">
        <f t="shared" si="15"/>
        <v>4</v>
      </c>
      <c r="D20">
        <f t="shared" si="15"/>
        <v>4</v>
      </c>
      <c r="E20">
        <f t="shared" si="15"/>
        <v>4</v>
      </c>
      <c r="F20">
        <f t="shared" si="15"/>
        <v>4</v>
      </c>
      <c r="G20">
        <f t="shared" si="15"/>
        <v>4</v>
      </c>
      <c r="H20">
        <f t="shared" si="15"/>
        <v>3</v>
      </c>
      <c r="I20">
        <f t="shared" si="14"/>
        <v>1000</v>
      </c>
      <c r="J20" s="17">
        <f t="shared" si="12"/>
        <v>3.8571428571428572</v>
      </c>
      <c r="K20">
        <f t="shared" si="13"/>
        <v>994.6</v>
      </c>
    </row>
    <row r="21" spans="1:15" x14ac:dyDescent="0.25">
      <c r="A21" t="str">
        <f t="shared" ref="A21:I21" si="16">A6</f>
        <v>reg_hybrid</v>
      </c>
      <c r="B21">
        <f t="shared" ref="B21:H21" si="17">RANK(B6,B$3:B$9,B$16)</f>
        <v>3</v>
      </c>
      <c r="C21">
        <f t="shared" si="17"/>
        <v>5</v>
      </c>
      <c r="D21">
        <f t="shared" si="17"/>
        <v>3</v>
      </c>
      <c r="E21">
        <f t="shared" si="17"/>
        <v>1</v>
      </c>
      <c r="F21">
        <f t="shared" si="17"/>
        <v>4</v>
      </c>
      <c r="G21">
        <f t="shared" si="17"/>
        <v>1</v>
      </c>
      <c r="H21">
        <f t="shared" si="17"/>
        <v>2</v>
      </c>
      <c r="I21">
        <f t="shared" si="16"/>
        <v>1000</v>
      </c>
      <c r="J21" s="17">
        <f t="shared" si="12"/>
        <v>2.7142857142857144</v>
      </c>
      <c r="K21">
        <f t="shared" si="13"/>
        <v>1001.6</v>
      </c>
    </row>
    <row r="22" spans="1:15" x14ac:dyDescent="0.25">
      <c r="A22" t="str">
        <f t="shared" ref="A22:I22" si="18">A7</f>
        <v>stairs3</v>
      </c>
      <c r="B22">
        <f t="shared" ref="B22:H22" si="19">RANK(B7,B$3:B$9,B$16)</f>
        <v>5</v>
      </c>
      <c r="C22">
        <f t="shared" si="19"/>
        <v>3</v>
      </c>
      <c r="D22">
        <f t="shared" si="19"/>
        <v>5</v>
      </c>
      <c r="E22">
        <f t="shared" si="19"/>
        <v>7</v>
      </c>
      <c r="F22">
        <f t="shared" si="19"/>
        <v>1</v>
      </c>
      <c r="G22">
        <f t="shared" si="19"/>
        <v>7</v>
      </c>
      <c r="H22">
        <f t="shared" si="19"/>
        <v>4</v>
      </c>
      <c r="I22">
        <f t="shared" si="18"/>
        <v>1000</v>
      </c>
      <c r="J22" s="17">
        <f t="shared" si="12"/>
        <v>4.5714285714285712</v>
      </c>
      <c r="K22">
        <f t="shared" si="13"/>
        <v>999.1</v>
      </c>
    </row>
    <row r="23" spans="1:15" x14ac:dyDescent="0.25">
      <c r="A23" t="str">
        <f t="shared" ref="A23:I23" si="20">A8</f>
        <v>stairs5</v>
      </c>
      <c r="B23">
        <f t="shared" ref="B23:H23" si="21">RANK(B8,B$3:B$9,B$16)</f>
        <v>7</v>
      </c>
      <c r="C23">
        <f t="shared" si="21"/>
        <v>1</v>
      </c>
      <c r="D23">
        <f t="shared" si="21"/>
        <v>7</v>
      </c>
      <c r="E23">
        <f t="shared" si="21"/>
        <v>5</v>
      </c>
      <c r="F23">
        <f t="shared" si="21"/>
        <v>1</v>
      </c>
      <c r="G23">
        <f t="shared" si="21"/>
        <v>4</v>
      </c>
      <c r="H23">
        <f t="shared" si="21"/>
        <v>7</v>
      </c>
      <c r="I23">
        <f t="shared" si="20"/>
        <v>1000</v>
      </c>
      <c r="J23" s="17">
        <f t="shared" si="12"/>
        <v>4.5714285714285712</v>
      </c>
      <c r="K23">
        <f t="shared" si="13"/>
        <v>999.1</v>
      </c>
    </row>
    <row r="24" spans="1:15" x14ac:dyDescent="0.25">
      <c r="A24" t="str">
        <f t="shared" ref="A24:I24" si="22">A9</f>
        <v>stairs_hybrid</v>
      </c>
      <c r="B24">
        <f t="shared" ref="B24:H24" si="23">RANK(B9,B$3:B$9,B$16)</f>
        <v>6</v>
      </c>
      <c r="C24">
        <f t="shared" si="23"/>
        <v>2</v>
      </c>
      <c r="D24">
        <f t="shared" si="23"/>
        <v>6</v>
      </c>
      <c r="E24">
        <f t="shared" si="23"/>
        <v>6</v>
      </c>
      <c r="F24">
        <f t="shared" si="23"/>
        <v>1</v>
      </c>
      <c r="G24">
        <f t="shared" si="23"/>
        <v>6</v>
      </c>
      <c r="H24">
        <f t="shared" si="23"/>
        <v>6</v>
      </c>
      <c r="I24">
        <f t="shared" si="22"/>
        <v>1000</v>
      </c>
      <c r="J24" s="17">
        <f t="shared" si="12"/>
        <v>4.7142857142857144</v>
      </c>
      <c r="K24">
        <f t="shared" si="13"/>
        <v>999.1</v>
      </c>
    </row>
    <row r="26" spans="1:15" ht="18.75" x14ac:dyDescent="0.25">
      <c r="A26" s="8"/>
    </row>
    <row r="27" spans="1:15" x14ac:dyDescent="0.25">
      <c r="A27" s="9"/>
    </row>
    <row r="30" spans="1:15" ht="31.5" x14ac:dyDescent="0.25">
      <c r="A30" s="10" t="s">
        <v>162</v>
      </c>
      <c r="B30" s="11">
        <v>3478042</v>
      </c>
      <c r="C30" s="10" t="s">
        <v>164</v>
      </c>
      <c r="D30" s="11">
        <v>7</v>
      </c>
      <c r="E30" s="10" t="s">
        <v>165</v>
      </c>
      <c r="F30" s="11">
        <v>7</v>
      </c>
      <c r="G30" s="10" t="s">
        <v>166</v>
      </c>
      <c r="H30" s="11">
        <v>7</v>
      </c>
      <c r="I30" s="10" t="s">
        <v>167</v>
      </c>
      <c r="J30" s="11">
        <v>0</v>
      </c>
      <c r="K30" s="10" t="s">
        <v>168</v>
      </c>
      <c r="L30" s="11" t="s">
        <v>333</v>
      </c>
    </row>
    <row r="31" spans="1:15" ht="19.5" thickBot="1" x14ac:dyDescent="0.3">
      <c r="A31" s="8"/>
    </row>
    <row r="32" spans="1:15" ht="15.75" thickBot="1" x14ac:dyDescent="0.3">
      <c r="A32" s="12" t="s">
        <v>170</v>
      </c>
      <c r="B32" s="12" t="s">
        <v>171</v>
      </c>
      <c r="C32" s="12" t="s">
        <v>172</v>
      </c>
      <c r="D32" s="30" t="s">
        <v>173</v>
      </c>
      <c r="E32" s="30" t="s">
        <v>174</v>
      </c>
      <c r="F32" s="30" t="s">
        <v>175</v>
      </c>
      <c r="G32" s="30" t="s">
        <v>176</v>
      </c>
      <c r="H32" s="12" t="s">
        <v>177</v>
      </c>
      <c r="I32" s="30" t="s">
        <v>334</v>
      </c>
      <c r="K32" s="30" t="s">
        <v>173</v>
      </c>
      <c r="L32" s="30" t="s">
        <v>174</v>
      </c>
      <c r="M32" s="30" t="s">
        <v>175</v>
      </c>
      <c r="N32" s="30" t="s">
        <v>176</v>
      </c>
      <c r="O32" s="30" t="s">
        <v>334</v>
      </c>
    </row>
    <row r="33" spans="1:15" ht="15.75" thickBot="1" x14ac:dyDescent="0.3">
      <c r="A33" s="12" t="s">
        <v>184</v>
      </c>
      <c r="B33" s="13">
        <v>1</v>
      </c>
      <c r="C33" s="13">
        <v>7</v>
      </c>
      <c r="D33" s="31">
        <v>1</v>
      </c>
      <c r="E33" s="31">
        <v>1</v>
      </c>
      <c r="F33" s="31">
        <v>4</v>
      </c>
      <c r="G33" s="31">
        <v>1</v>
      </c>
      <c r="H33" s="13">
        <v>5</v>
      </c>
      <c r="I33" s="31">
        <v>1000</v>
      </c>
      <c r="K33" s="31">
        <v>1</v>
      </c>
      <c r="L33" s="31">
        <v>1</v>
      </c>
      <c r="M33" s="31">
        <v>4</v>
      </c>
      <c r="N33" s="31">
        <v>1</v>
      </c>
      <c r="O33" s="31">
        <v>1000</v>
      </c>
    </row>
    <row r="34" spans="1:15" ht="15.75" thickBot="1" x14ac:dyDescent="0.3">
      <c r="A34" s="12" t="s">
        <v>185</v>
      </c>
      <c r="B34" s="13">
        <v>2</v>
      </c>
      <c r="C34" s="13">
        <v>6</v>
      </c>
      <c r="D34" s="31">
        <v>2</v>
      </c>
      <c r="E34" s="31">
        <v>1</v>
      </c>
      <c r="F34" s="31">
        <v>4</v>
      </c>
      <c r="G34" s="31">
        <v>1</v>
      </c>
      <c r="H34" s="13">
        <v>1</v>
      </c>
      <c r="I34" s="31">
        <v>1000</v>
      </c>
      <c r="K34" s="31">
        <v>2</v>
      </c>
      <c r="L34" s="31">
        <v>1</v>
      </c>
      <c r="M34" s="31">
        <v>4</v>
      </c>
      <c r="N34" s="31">
        <v>1</v>
      </c>
      <c r="O34" s="31">
        <v>1000</v>
      </c>
    </row>
    <row r="35" spans="1:15" ht="15.75" thickBot="1" x14ac:dyDescent="0.3">
      <c r="A35" s="12" t="s">
        <v>186</v>
      </c>
      <c r="B35" s="13">
        <v>4</v>
      </c>
      <c r="C35" s="13">
        <v>4</v>
      </c>
      <c r="D35" s="31">
        <v>4</v>
      </c>
      <c r="E35" s="31">
        <v>4</v>
      </c>
      <c r="F35" s="31">
        <v>4</v>
      </c>
      <c r="G35" s="31">
        <v>4</v>
      </c>
      <c r="H35" s="13">
        <v>3</v>
      </c>
      <c r="I35" s="31">
        <v>1000</v>
      </c>
      <c r="K35" s="31">
        <v>4</v>
      </c>
      <c r="L35" s="31">
        <v>4</v>
      </c>
      <c r="M35" s="31">
        <v>4</v>
      </c>
      <c r="N35" s="31">
        <v>4</v>
      </c>
      <c r="O35" s="31">
        <v>1000</v>
      </c>
    </row>
    <row r="36" spans="1:15" ht="15.75" thickBot="1" x14ac:dyDescent="0.3">
      <c r="A36" s="12" t="s">
        <v>187</v>
      </c>
      <c r="B36" s="13">
        <v>3</v>
      </c>
      <c r="C36" s="13">
        <v>5</v>
      </c>
      <c r="D36" s="31">
        <v>3</v>
      </c>
      <c r="E36" s="31">
        <v>1</v>
      </c>
      <c r="F36" s="31">
        <v>4</v>
      </c>
      <c r="G36" s="31">
        <v>1</v>
      </c>
      <c r="H36" s="13">
        <v>2</v>
      </c>
      <c r="I36" s="31">
        <v>1000</v>
      </c>
      <c r="K36" s="31">
        <v>3</v>
      </c>
      <c r="L36" s="31">
        <v>1</v>
      </c>
      <c r="M36" s="31">
        <v>4</v>
      </c>
      <c r="N36" s="31">
        <v>1</v>
      </c>
      <c r="O36" s="31">
        <v>1000</v>
      </c>
    </row>
    <row r="37" spans="1:15" ht="15.75" thickBot="1" x14ac:dyDescent="0.3">
      <c r="A37" s="12" t="s">
        <v>188</v>
      </c>
      <c r="B37" s="13">
        <v>5</v>
      </c>
      <c r="C37" s="13">
        <v>3</v>
      </c>
      <c r="D37" s="31">
        <v>5</v>
      </c>
      <c r="E37" s="31">
        <v>7</v>
      </c>
      <c r="F37" s="31">
        <v>1</v>
      </c>
      <c r="G37" s="31">
        <v>7</v>
      </c>
      <c r="H37" s="13">
        <v>4</v>
      </c>
      <c r="I37" s="31">
        <v>1000</v>
      </c>
      <c r="K37" s="31">
        <v>5</v>
      </c>
      <c r="L37" s="31">
        <v>7</v>
      </c>
      <c r="M37" s="31">
        <v>1</v>
      </c>
      <c r="N37" s="31">
        <v>7</v>
      </c>
      <c r="O37" s="31">
        <v>1000</v>
      </c>
    </row>
    <row r="38" spans="1:15" ht="15.75" thickBot="1" x14ac:dyDescent="0.3">
      <c r="A38" s="12" t="s">
        <v>189</v>
      </c>
      <c r="B38" s="13">
        <v>7</v>
      </c>
      <c r="C38" s="13">
        <v>1</v>
      </c>
      <c r="D38" s="31">
        <v>7</v>
      </c>
      <c r="E38" s="31">
        <v>5</v>
      </c>
      <c r="F38" s="31">
        <v>1</v>
      </c>
      <c r="G38" s="31">
        <v>4</v>
      </c>
      <c r="H38" s="13">
        <v>7</v>
      </c>
      <c r="I38" s="31">
        <v>1000</v>
      </c>
      <c r="K38" s="31">
        <v>7</v>
      </c>
      <c r="L38" s="31">
        <v>5</v>
      </c>
      <c r="M38" s="31">
        <v>1</v>
      </c>
      <c r="N38" s="31">
        <v>4</v>
      </c>
      <c r="O38" s="31">
        <v>1000</v>
      </c>
    </row>
    <row r="39" spans="1:15" ht="15.75" thickBot="1" x14ac:dyDescent="0.3">
      <c r="A39" s="12" t="s">
        <v>190</v>
      </c>
      <c r="B39" s="13">
        <v>6</v>
      </c>
      <c r="C39" s="13">
        <v>2</v>
      </c>
      <c r="D39" s="31">
        <v>6</v>
      </c>
      <c r="E39" s="31">
        <v>6</v>
      </c>
      <c r="F39" s="31">
        <v>1</v>
      </c>
      <c r="G39" s="31">
        <v>6</v>
      </c>
      <c r="H39" s="13">
        <v>6</v>
      </c>
      <c r="I39" s="31">
        <v>1000</v>
      </c>
      <c r="K39" s="31">
        <v>6</v>
      </c>
      <c r="L39" s="31">
        <v>6</v>
      </c>
      <c r="M39" s="31">
        <v>1</v>
      </c>
      <c r="N39" s="31">
        <v>6</v>
      </c>
      <c r="O39" s="31">
        <v>1000</v>
      </c>
    </row>
    <row r="40" spans="1:15" ht="19.5" thickBot="1" x14ac:dyDescent="0.3">
      <c r="A40" s="8"/>
    </row>
    <row r="41" spans="1:15" ht="15.75" thickBot="1" x14ac:dyDescent="0.3">
      <c r="A41" s="12" t="s">
        <v>204</v>
      </c>
      <c r="B41" s="12" t="s">
        <v>171</v>
      </c>
      <c r="C41" s="12" t="s">
        <v>172</v>
      </c>
      <c r="D41" s="12" t="s">
        <v>173</v>
      </c>
      <c r="E41" s="12" t="s">
        <v>174</v>
      </c>
      <c r="F41" s="12" t="s">
        <v>175</v>
      </c>
      <c r="G41" s="12" t="s">
        <v>176</v>
      </c>
      <c r="H41" s="12" t="s">
        <v>177</v>
      </c>
    </row>
    <row r="42" spans="1:15" ht="21.75" thickBot="1" x14ac:dyDescent="0.3">
      <c r="A42" s="12" t="s">
        <v>205</v>
      </c>
      <c r="B42" s="13" t="s">
        <v>335</v>
      </c>
      <c r="C42" s="13" t="s">
        <v>336</v>
      </c>
      <c r="D42" s="13" t="s">
        <v>337</v>
      </c>
      <c r="E42" s="13" t="s">
        <v>337</v>
      </c>
      <c r="F42" s="13" t="s">
        <v>337</v>
      </c>
      <c r="G42" s="13" t="s">
        <v>337</v>
      </c>
      <c r="H42" s="13" t="s">
        <v>338</v>
      </c>
    </row>
    <row r="43" spans="1:15" ht="21.75" thickBot="1" x14ac:dyDescent="0.3">
      <c r="A43" s="12" t="s">
        <v>208</v>
      </c>
      <c r="B43" s="13" t="s">
        <v>337</v>
      </c>
      <c r="C43" s="13" t="s">
        <v>339</v>
      </c>
      <c r="D43" s="13" t="s">
        <v>340</v>
      </c>
      <c r="E43" s="13" t="s">
        <v>340</v>
      </c>
      <c r="F43" s="13" t="s">
        <v>340</v>
      </c>
      <c r="G43" s="13" t="s">
        <v>340</v>
      </c>
      <c r="H43" s="13" t="s">
        <v>341</v>
      </c>
    </row>
    <row r="44" spans="1:15" ht="21.75" thickBot="1" x14ac:dyDescent="0.3">
      <c r="A44" s="12" t="s">
        <v>211</v>
      </c>
      <c r="B44" s="13" t="s">
        <v>340</v>
      </c>
      <c r="C44" s="13" t="s">
        <v>342</v>
      </c>
      <c r="D44" s="13" t="s">
        <v>343</v>
      </c>
      <c r="E44" s="13" t="s">
        <v>343</v>
      </c>
      <c r="F44" s="13" t="s">
        <v>343</v>
      </c>
      <c r="G44" s="13" t="s">
        <v>343</v>
      </c>
      <c r="H44" s="13" t="s">
        <v>344</v>
      </c>
    </row>
    <row r="45" spans="1:15" ht="21.75" thickBot="1" x14ac:dyDescent="0.3">
      <c r="A45" s="12" t="s">
        <v>214</v>
      </c>
      <c r="B45" s="13" t="s">
        <v>343</v>
      </c>
      <c r="C45" s="13" t="s">
        <v>345</v>
      </c>
      <c r="D45" s="13" t="s">
        <v>346</v>
      </c>
      <c r="E45" s="13" t="s">
        <v>346</v>
      </c>
      <c r="F45" s="13" t="s">
        <v>346</v>
      </c>
      <c r="G45" s="13" t="s">
        <v>346</v>
      </c>
      <c r="H45" s="13" t="s">
        <v>346</v>
      </c>
    </row>
    <row r="46" spans="1:15" ht="15.75" thickBot="1" x14ac:dyDescent="0.3">
      <c r="A46" s="12" t="s">
        <v>218</v>
      </c>
      <c r="B46" s="13" t="s">
        <v>346</v>
      </c>
      <c r="C46" s="13" t="s">
        <v>343</v>
      </c>
      <c r="D46" s="13" t="s">
        <v>347</v>
      </c>
      <c r="E46" s="13" t="s">
        <v>347</v>
      </c>
      <c r="F46" s="13" t="s">
        <v>347</v>
      </c>
      <c r="G46" s="13" t="s">
        <v>347</v>
      </c>
      <c r="H46" s="13" t="s">
        <v>347</v>
      </c>
    </row>
    <row r="47" spans="1:15" ht="15.75" thickBot="1" x14ac:dyDescent="0.3">
      <c r="A47" s="12" t="s">
        <v>348</v>
      </c>
      <c r="B47" s="13" t="s">
        <v>347</v>
      </c>
      <c r="C47" s="13" t="s">
        <v>349</v>
      </c>
      <c r="D47" s="13" t="s">
        <v>349</v>
      </c>
      <c r="E47" s="13" t="s">
        <v>349</v>
      </c>
      <c r="F47" s="13" t="s">
        <v>349</v>
      </c>
      <c r="G47" s="13" t="s">
        <v>349</v>
      </c>
      <c r="H47" s="13" t="s">
        <v>349</v>
      </c>
    </row>
    <row r="48" spans="1:15" ht="15.75" thickBot="1" x14ac:dyDescent="0.3">
      <c r="A48" s="12" t="s">
        <v>350</v>
      </c>
      <c r="B48" s="13" t="s">
        <v>207</v>
      </c>
      <c r="C48" s="13" t="s">
        <v>207</v>
      </c>
      <c r="D48" s="13" t="s">
        <v>207</v>
      </c>
      <c r="E48" s="13" t="s">
        <v>207</v>
      </c>
      <c r="F48" s="13" t="s">
        <v>207</v>
      </c>
      <c r="G48" s="13" t="s">
        <v>207</v>
      </c>
      <c r="H48" s="13" t="s">
        <v>207</v>
      </c>
    </row>
    <row r="49" spans="1:12" ht="19.5" thickBot="1" x14ac:dyDescent="0.3">
      <c r="A49" s="8"/>
    </row>
    <row r="50" spans="1:12" ht="15.75" thickBot="1" x14ac:dyDescent="0.3">
      <c r="A50" s="12" t="s">
        <v>231</v>
      </c>
      <c r="B50" s="12" t="s">
        <v>171</v>
      </c>
      <c r="C50" s="12" t="s">
        <v>172</v>
      </c>
      <c r="D50" s="12" t="s">
        <v>173</v>
      </c>
      <c r="E50" s="12" t="s">
        <v>174</v>
      </c>
      <c r="F50" s="12" t="s">
        <v>175</v>
      </c>
      <c r="G50" s="12" t="s">
        <v>176</v>
      </c>
      <c r="H50" s="12" t="s">
        <v>177</v>
      </c>
    </row>
    <row r="51" spans="1:12" ht="15.75" thickBot="1" x14ac:dyDescent="0.3">
      <c r="A51" s="12" t="s">
        <v>205</v>
      </c>
      <c r="B51" s="13">
        <v>977</v>
      </c>
      <c r="C51" s="13">
        <v>989</v>
      </c>
      <c r="D51" s="13">
        <v>6</v>
      </c>
      <c r="E51" s="13">
        <v>6</v>
      </c>
      <c r="F51" s="13">
        <v>6</v>
      </c>
      <c r="G51" s="13">
        <v>6</v>
      </c>
      <c r="H51" s="13">
        <v>973</v>
      </c>
    </row>
    <row r="52" spans="1:12" ht="15.75" thickBot="1" x14ac:dyDescent="0.3">
      <c r="A52" s="12" t="s">
        <v>208</v>
      </c>
      <c r="B52" s="13">
        <v>6</v>
      </c>
      <c r="C52" s="13">
        <v>988</v>
      </c>
      <c r="D52" s="13">
        <v>5</v>
      </c>
      <c r="E52" s="13">
        <v>5</v>
      </c>
      <c r="F52" s="13">
        <v>5</v>
      </c>
      <c r="G52" s="13">
        <v>5</v>
      </c>
      <c r="H52" s="13">
        <v>972</v>
      </c>
    </row>
    <row r="53" spans="1:12" ht="15.75" thickBot="1" x14ac:dyDescent="0.3">
      <c r="A53" s="12" t="s">
        <v>211</v>
      </c>
      <c r="B53" s="13">
        <v>5</v>
      </c>
      <c r="C53" s="13">
        <v>986</v>
      </c>
      <c r="D53" s="13">
        <v>4</v>
      </c>
      <c r="E53" s="13">
        <v>4</v>
      </c>
      <c r="F53" s="13">
        <v>4</v>
      </c>
      <c r="G53" s="13">
        <v>4</v>
      </c>
      <c r="H53" s="13">
        <v>971</v>
      </c>
    </row>
    <row r="54" spans="1:12" ht="15.75" thickBot="1" x14ac:dyDescent="0.3">
      <c r="A54" s="12" t="s">
        <v>214</v>
      </c>
      <c r="B54" s="13">
        <v>4</v>
      </c>
      <c r="C54" s="13">
        <v>13</v>
      </c>
      <c r="D54" s="13">
        <v>3</v>
      </c>
      <c r="E54" s="13">
        <v>3</v>
      </c>
      <c r="F54" s="13">
        <v>3</v>
      </c>
      <c r="G54" s="13">
        <v>3</v>
      </c>
      <c r="H54" s="13">
        <v>3</v>
      </c>
    </row>
    <row r="55" spans="1:12" ht="15.75" thickBot="1" x14ac:dyDescent="0.3">
      <c r="A55" s="12" t="s">
        <v>218</v>
      </c>
      <c r="B55" s="13">
        <v>3</v>
      </c>
      <c r="C55" s="13">
        <v>4</v>
      </c>
      <c r="D55" s="13">
        <v>2</v>
      </c>
      <c r="E55" s="13">
        <v>2</v>
      </c>
      <c r="F55" s="13">
        <v>2</v>
      </c>
      <c r="G55" s="13">
        <v>2</v>
      </c>
      <c r="H55" s="13">
        <v>2</v>
      </c>
    </row>
    <row r="56" spans="1:12" ht="15.75" thickBot="1" x14ac:dyDescent="0.3">
      <c r="A56" s="12" t="s">
        <v>348</v>
      </c>
      <c r="B56" s="13">
        <v>2</v>
      </c>
      <c r="C56" s="13">
        <v>1</v>
      </c>
      <c r="D56" s="13">
        <v>1</v>
      </c>
      <c r="E56" s="13">
        <v>1</v>
      </c>
      <c r="F56" s="13">
        <v>1</v>
      </c>
      <c r="G56" s="13">
        <v>1</v>
      </c>
      <c r="H56" s="13">
        <v>1</v>
      </c>
    </row>
    <row r="57" spans="1:12" ht="15.75" thickBot="1" x14ac:dyDescent="0.3">
      <c r="A57" s="12" t="s">
        <v>350</v>
      </c>
      <c r="B57" s="13">
        <v>0</v>
      </c>
      <c r="C57" s="13">
        <v>0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</row>
    <row r="58" spans="1:12" ht="19.5" thickBot="1" x14ac:dyDescent="0.3">
      <c r="A58" s="8"/>
    </row>
    <row r="59" spans="1:12" ht="15.75" thickBot="1" x14ac:dyDescent="0.3">
      <c r="A59" s="12" t="s">
        <v>351</v>
      </c>
      <c r="B59" s="12" t="s">
        <v>171</v>
      </c>
      <c r="C59" s="12" t="s">
        <v>172</v>
      </c>
      <c r="D59" s="12" t="s">
        <v>173</v>
      </c>
      <c r="E59" s="12" t="s">
        <v>174</v>
      </c>
      <c r="F59" s="12" t="s">
        <v>175</v>
      </c>
      <c r="G59" s="12" t="s">
        <v>176</v>
      </c>
      <c r="H59" s="12" t="s">
        <v>177</v>
      </c>
      <c r="I59" s="12" t="s">
        <v>233</v>
      </c>
      <c r="J59" s="12" t="s">
        <v>234</v>
      </c>
      <c r="K59" s="12" t="s">
        <v>235</v>
      </c>
      <c r="L59" s="12" t="s">
        <v>236</v>
      </c>
    </row>
    <row r="60" spans="1:12" ht="15.75" thickBot="1" x14ac:dyDescent="0.3">
      <c r="A60" s="12" t="s">
        <v>184</v>
      </c>
      <c r="B60" s="13">
        <v>977</v>
      </c>
      <c r="C60" s="13">
        <v>0</v>
      </c>
      <c r="D60" s="13">
        <v>6</v>
      </c>
      <c r="E60" s="13">
        <v>6</v>
      </c>
      <c r="F60" s="13">
        <v>3</v>
      </c>
      <c r="G60" s="13">
        <v>6</v>
      </c>
      <c r="H60" s="13">
        <v>2</v>
      </c>
      <c r="I60" s="13">
        <v>1000</v>
      </c>
      <c r="J60" s="13">
        <v>1000</v>
      </c>
      <c r="K60" s="13">
        <v>0</v>
      </c>
      <c r="L60" s="13">
        <v>0</v>
      </c>
    </row>
    <row r="61" spans="1:12" ht="15.75" thickBot="1" x14ac:dyDescent="0.3">
      <c r="A61" s="12" t="s">
        <v>185</v>
      </c>
      <c r="B61" s="13">
        <v>6</v>
      </c>
      <c r="C61" s="13">
        <v>1</v>
      </c>
      <c r="D61" s="13">
        <v>5</v>
      </c>
      <c r="E61" s="13">
        <v>6</v>
      </c>
      <c r="F61" s="13">
        <v>3</v>
      </c>
      <c r="G61" s="13">
        <v>6</v>
      </c>
      <c r="H61" s="13">
        <v>973</v>
      </c>
      <c r="I61" s="13">
        <v>1000</v>
      </c>
      <c r="J61" s="13">
        <v>1000</v>
      </c>
      <c r="K61" s="13">
        <v>0</v>
      </c>
      <c r="L61" s="13">
        <v>0</v>
      </c>
    </row>
    <row r="62" spans="1:12" ht="15.75" thickBot="1" x14ac:dyDescent="0.3">
      <c r="A62" s="12" t="s">
        <v>186</v>
      </c>
      <c r="B62" s="13">
        <v>4</v>
      </c>
      <c r="C62" s="13">
        <v>13</v>
      </c>
      <c r="D62" s="13">
        <v>3</v>
      </c>
      <c r="E62" s="13">
        <v>3</v>
      </c>
      <c r="F62" s="13">
        <v>3</v>
      </c>
      <c r="G62" s="13">
        <v>3</v>
      </c>
      <c r="H62" s="13">
        <v>971</v>
      </c>
      <c r="I62" s="13">
        <v>1000</v>
      </c>
      <c r="J62" s="13">
        <v>1000</v>
      </c>
      <c r="K62" s="13">
        <v>0</v>
      </c>
      <c r="L62" s="13">
        <v>0</v>
      </c>
    </row>
    <row r="63" spans="1:12" ht="15.75" thickBot="1" x14ac:dyDescent="0.3">
      <c r="A63" s="12" t="s">
        <v>187</v>
      </c>
      <c r="B63" s="13">
        <v>5</v>
      </c>
      <c r="C63" s="13">
        <v>4</v>
      </c>
      <c r="D63" s="13">
        <v>4</v>
      </c>
      <c r="E63" s="13">
        <v>6</v>
      </c>
      <c r="F63" s="13">
        <v>3</v>
      </c>
      <c r="G63" s="13">
        <v>6</v>
      </c>
      <c r="H63" s="13">
        <v>972</v>
      </c>
      <c r="I63" s="13">
        <v>1000</v>
      </c>
      <c r="J63" s="13">
        <v>1000</v>
      </c>
      <c r="K63" s="13">
        <v>0</v>
      </c>
      <c r="L63" s="13">
        <v>0</v>
      </c>
    </row>
    <row r="64" spans="1:12" ht="15.75" thickBot="1" x14ac:dyDescent="0.3">
      <c r="A64" s="12" t="s">
        <v>188</v>
      </c>
      <c r="B64" s="13">
        <v>3</v>
      </c>
      <c r="C64" s="13">
        <v>986</v>
      </c>
      <c r="D64" s="13">
        <v>2</v>
      </c>
      <c r="E64" s="13">
        <v>0</v>
      </c>
      <c r="F64" s="13">
        <v>6</v>
      </c>
      <c r="G64" s="13">
        <v>0</v>
      </c>
      <c r="H64" s="13">
        <v>3</v>
      </c>
      <c r="I64" s="13">
        <v>1000</v>
      </c>
      <c r="J64" s="13">
        <v>1000</v>
      </c>
      <c r="K64" s="13">
        <v>0</v>
      </c>
      <c r="L64" s="13">
        <v>0</v>
      </c>
    </row>
    <row r="65" spans="1:12" ht="15.75" thickBot="1" x14ac:dyDescent="0.3">
      <c r="A65" s="12" t="s">
        <v>189</v>
      </c>
      <c r="B65" s="13">
        <v>0</v>
      </c>
      <c r="C65" s="13">
        <v>989</v>
      </c>
      <c r="D65" s="13">
        <v>0</v>
      </c>
      <c r="E65" s="13">
        <v>2</v>
      </c>
      <c r="F65" s="13">
        <v>6</v>
      </c>
      <c r="G65" s="13">
        <v>3</v>
      </c>
      <c r="H65" s="13">
        <v>0</v>
      </c>
      <c r="I65" s="13">
        <v>1000</v>
      </c>
      <c r="J65" s="13">
        <v>1000</v>
      </c>
      <c r="K65" s="13">
        <v>0</v>
      </c>
      <c r="L65" s="13">
        <v>0</v>
      </c>
    </row>
    <row r="66" spans="1:12" ht="15.75" thickBot="1" x14ac:dyDescent="0.3">
      <c r="A66" s="12" t="s">
        <v>190</v>
      </c>
      <c r="B66" s="13">
        <v>2</v>
      </c>
      <c r="C66" s="13">
        <v>988</v>
      </c>
      <c r="D66" s="13">
        <v>1</v>
      </c>
      <c r="E66" s="13">
        <v>1</v>
      </c>
      <c r="F66" s="13">
        <v>6</v>
      </c>
      <c r="G66" s="13">
        <v>1</v>
      </c>
      <c r="H66" s="13">
        <v>1</v>
      </c>
      <c r="I66" s="13">
        <v>1000</v>
      </c>
      <c r="J66" s="13">
        <v>1000</v>
      </c>
      <c r="K66" s="13">
        <v>0</v>
      </c>
      <c r="L66" s="13">
        <v>0</v>
      </c>
    </row>
    <row r="67" spans="1:12" ht="15.75" thickBot="1" x14ac:dyDescent="0.3"/>
    <row r="68" spans="1:12" ht="15.75" thickBot="1" x14ac:dyDescent="0.3">
      <c r="A68" s="14" t="s">
        <v>237</v>
      </c>
      <c r="B68" s="15">
        <v>2963</v>
      </c>
    </row>
    <row r="69" spans="1:12" ht="15.75" thickBot="1" x14ac:dyDescent="0.3">
      <c r="A69" s="14" t="s">
        <v>352</v>
      </c>
      <c r="B69" s="15">
        <v>0</v>
      </c>
    </row>
    <row r="70" spans="1:12" ht="15.75" thickBot="1" x14ac:dyDescent="0.3">
      <c r="A70" s="14" t="s">
        <v>239</v>
      </c>
      <c r="B70" s="15">
        <v>7000</v>
      </c>
    </row>
    <row r="71" spans="1:12" ht="15.75" thickBot="1" x14ac:dyDescent="0.3">
      <c r="A71" s="14" t="s">
        <v>240</v>
      </c>
      <c r="B71" s="15">
        <v>7000</v>
      </c>
    </row>
    <row r="72" spans="1:12" ht="15.75" thickBot="1" x14ac:dyDescent="0.3">
      <c r="A72" s="14" t="s">
        <v>241</v>
      </c>
      <c r="B72" s="15">
        <v>0</v>
      </c>
    </row>
    <row r="73" spans="1:12" ht="15.75" thickBot="1" x14ac:dyDescent="0.3">
      <c r="A73" s="14" t="s">
        <v>242</v>
      </c>
      <c r="B73" s="15"/>
    </row>
    <row r="74" spans="1:12" ht="15.75" thickBot="1" x14ac:dyDescent="0.3">
      <c r="A74" s="14" t="s">
        <v>243</v>
      </c>
      <c r="B74" s="15"/>
    </row>
    <row r="75" spans="1:12" ht="15.75" thickBot="1" x14ac:dyDescent="0.3">
      <c r="A75" s="14" t="s">
        <v>244</v>
      </c>
      <c r="B75" s="15">
        <v>0</v>
      </c>
    </row>
    <row r="77" spans="1:12" x14ac:dyDescent="0.25">
      <c r="A77" s="28" t="s">
        <v>353</v>
      </c>
    </row>
    <row r="79" spans="1:12" x14ac:dyDescent="0.25">
      <c r="A79" s="29" t="s">
        <v>354</v>
      </c>
    </row>
    <row r="80" spans="1:12" x14ac:dyDescent="0.25">
      <c r="A80" s="29" t="s">
        <v>355</v>
      </c>
    </row>
    <row r="83" spans="1:12" ht="18.75" x14ac:dyDescent="0.25">
      <c r="A83" s="8"/>
    </row>
    <row r="84" spans="1:12" x14ac:dyDescent="0.25">
      <c r="A84" s="9"/>
    </row>
    <row r="87" spans="1:12" ht="31.5" x14ac:dyDescent="0.25">
      <c r="A87" s="10" t="s">
        <v>162</v>
      </c>
      <c r="B87" s="11">
        <v>8826553</v>
      </c>
      <c r="C87" s="10" t="s">
        <v>164</v>
      </c>
      <c r="D87" s="11">
        <v>7</v>
      </c>
      <c r="E87" s="10" t="s">
        <v>165</v>
      </c>
      <c r="F87" s="11">
        <v>4</v>
      </c>
      <c r="G87" s="10" t="s">
        <v>166</v>
      </c>
      <c r="H87" s="11">
        <v>7</v>
      </c>
      <c r="I87" s="10" t="s">
        <v>167</v>
      </c>
      <c r="J87" s="11">
        <v>0</v>
      </c>
      <c r="K87" s="10" t="s">
        <v>168</v>
      </c>
      <c r="L87" s="11" t="s">
        <v>356</v>
      </c>
    </row>
    <row r="88" spans="1:12" ht="19.5" thickBot="1" x14ac:dyDescent="0.3">
      <c r="A88" s="8"/>
    </row>
    <row r="89" spans="1:12" ht="15.75" thickBot="1" x14ac:dyDescent="0.3">
      <c r="A89" s="12" t="s">
        <v>170</v>
      </c>
      <c r="B89" s="12" t="s">
        <v>171</v>
      </c>
      <c r="C89" s="12" t="s">
        <v>172</v>
      </c>
      <c r="D89" s="12" t="s">
        <v>173</v>
      </c>
      <c r="E89" s="12" t="s">
        <v>174</v>
      </c>
      <c r="F89" s="12" t="s">
        <v>357</v>
      </c>
    </row>
    <row r="90" spans="1:12" ht="15.75" thickBot="1" x14ac:dyDescent="0.3">
      <c r="A90" s="12" t="s">
        <v>184</v>
      </c>
      <c r="B90" s="13">
        <v>1</v>
      </c>
      <c r="C90" s="13">
        <v>1</v>
      </c>
      <c r="D90" s="13">
        <v>4</v>
      </c>
      <c r="E90" s="13">
        <v>1</v>
      </c>
      <c r="F90" s="13">
        <v>1000</v>
      </c>
    </row>
    <row r="91" spans="1:12" ht="15.75" thickBot="1" x14ac:dyDescent="0.3">
      <c r="A91" s="12" t="s">
        <v>185</v>
      </c>
      <c r="B91" s="13">
        <v>2</v>
      </c>
      <c r="C91" s="13">
        <v>1</v>
      </c>
      <c r="D91" s="13">
        <v>4</v>
      </c>
      <c r="E91" s="13">
        <v>1</v>
      </c>
      <c r="F91" s="13">
        <v>1000</v>
      </c>
    </row>
    <row r="92" spans="1:12" ht="15.75" thickBot="1" x14ac:dyDescent="0.3">
      <c r="A92" s="12" t="s">
        <v>186</v>
      </c>
      <c r="B92" s="13">
        <v>4</v>
      </c>
      <c r="C92" s="13">
        <v>4</v>
      </c>
      <c r="D92" s="13">
        <v>4</v>
      </c>
      <c r="E92" s="13">
        <v>4</v>
      </c>
      <c r="F92" s="13">
        <v>1000</v>
      </c>
    </row>
    <row r="93" spans="1:12" ht="15.75" thickBot="1" x14ac:dyDescent="0.3">
      <c r="A93" s="12" t="s">
        <v>187</v>
      </c>
      <c r="B93" s="13">
        <v>3</v>
      </c>
      <c r="C93" s="13">
        <v>1</v>
      </c>
      <c r="D93" s="13">
        <v>4</v>
      </c>
      <c r="E93" s="13">
        <v>1</v>
      </c>
      <c r="F93" s="13">
        <v>1000</v>
      </c>
    </row>
    <row r="94" spans="1:12" ht="15.75" thickBot="1" x14ac:dyDescent="0.3">
      <c r="A94" s="12" t="s">
        <v>188</v>
      </c>
      <c r="B94" s="13">
        <v>5</v>
      </c>
      <c r="C94" s="13">
        <v>7</v>
      </c>
      <c r="D94" s="13">
        <v>1</v>
      </c>
      <c r="E94" s="13">
        <v>7</v>
      </c>
      <c r="F94" s="13">
        <v>1000</v>
      </c>
    </row>
    <row r="95" spans="1:12" ht="15.75" thickBot="1" x14ac:dyDescent="0.3">
      <c r="A95" s="12" t="s">
        <v>189</v>
      </c>
      <c r="B95" s="13">
        <v>7</v>
      </c>
      <c r="C95" s="13">
        <v>5</v>
      </c>
      <c r="D95" s="13">
        <v>1</v>
      </c>
      <c r="E95" s="13">
        <v>4</v>
      </c>
      <c r="F95" s="13">
        <v>1000</v>
      </c>
    </row>
    <row r="96" spans="1:12" ht="15.75" thickBot="1" x14ac:dyDescent="0.3">
      <c r="A96" s="12" t="s">
        <v>190</v>
      </c>
      <c r="B96" s="13">
        <v>6</v>
      </c>
      <c r="C96" s="13">
        <v>6</v>
      </c>
      <c r="D96" s="13">
        <v>1</v>
      </c>
      <c r="E96" s="13">
        <v>6</v>
      </c>
      <c r="F96" s="13">
        <v>1000</v>
      </c>
    </row>
    <row r="97" spans="1:5" ht="19.5" thickBot="1" x14ac:dyDescent="0.3">
      <c r="A97" s="8"/>
    </row>
    <row r="98" spans="1:5" ht="15.75" thickBot="1" x14ac:dyDescent="0.3">
      <c r="A98" s="12" t="s">
        <v>204</v>
      </c>
      <c r="B98" s="12" t="s">
        <v>171</v>
      </c>
      <c r="C98" s="12" t="s">
        <v>172</v>
      </c>
      <c r="D98" s="12" t="s">
        <v>173</v>
      </c>
      <c r="E98" s="12" t="s">
        <v>174</v>
      </c>
    </row>
    <row r="99" spans="1:5" ht="32.25" thickBot="1" x14ac:dyDescent="0.3">
      <c r="A99" s="12" t="s">
        <v>205</v>
      </c>
      <c r="B99" s="13" t="s">
        <v>358</v>
      </c>
      <c r="C99" s="13" t="s">
        <v>359</v>
      </c>
      <c r="D99" s="13" t="s">
        <v>360</v>
      </c>
      <c r="E99" s="13" t="s">
        <v>359</v>
      </c>
    </row>
    <row r="100" spans="1:5" ht="32.25" thickBot="1" x14ac:dyDescent="0.3">
      <c r="A100" s="12" t="s">
        <v>208</v>
      </c>
      <c r="B100" s="13" t="s">
        <v>361</v>
      </c>
      <c r="C100" s="13" t="s">
        <v>362</v>
      </c>
      <c r="D100" s="13" t="s">
        <v>362</v>
      </c>
      <c r="E100" s="13" t="s">
        <v>362</v>
      </c>
    </row>
    <row r="101" spans="1:5" ht="32.25" thickBot="1" x14ac:dyDescent="0.3">
      <c r="A101" s="12" t="s">
        <v>211</v>
      </c>
      <c r="B101" s="13" t="s">
        <v>363</v>
      </c>
      <c r="C101" s="13" t="s">
        <v>364</v>
      </c>
      <c r="D101" s="13" t="s">
        <v>364</v>
      </c>
      <c r="E101" s="13" t="s">
        <v>364</v>
      </c>
    </row>
    <row r="102" spans="1:5" ht="32.25" thickBot="1" x14ac:dyDescent="0.3">
      <c r="A102" s="12" t="s">
        <v>214</v>
      </c>
      <c r="B102" s="13" t="s">
        <v>365</v>
      </c>
      <c r="C102" s="13" t="s">
        <v>366</v>
      </c>
      <c r="D102" s="13" t="s">
        <v>366</v>
      </c>
      <c r="E102" s="13" t="s">
        <v>366</v>
      </c>
    </row>
    <row r="103" spans="1:5" ht="32.25" thickBot="1" x14ac:dyDescent="0.3">
      <c r="A103" s="12" t="s">
        <v>218</v>
      </c>
      <c r="B103" s="13" t="s">
        <v>367</v>
      </c>
      <c r="C103" s="13" t="s">
        <v>368</v>
      </c>
      <c r="D103" s="13" t="s">
        <v>368</v>
      </c>
      <c r="E103" s="13" t="s">
        <v>368</v>
      </c>
    </row>
    <row r="104" spans="1:5" ht="32.25" thickBot="1" x14ac:dyDescent="0.3">
      <c r="A104" s="12" t="s">
        <v>348</v>
      </c>
      <c r="B104" s="13" t="s">
        <v>369</v>
      </c>
      <c r="C104" s="13" t="s">
        <v>370</v>
      </c>
      <c r="D104" s="13" t="s">
        <v>370</v>
      </c>
      <c r="E104" s="13" t="s">
        <v>370</v>
      </c>
    </row>
    <row r="105" spans="1:5" ht="32.25" thickBot="1" x14ac:dyDescent="0.3">
      <c r="A105" s="12" t="s">
        <v>350</v>
      </c>
      <c r="B105" s="13" t="s">
        <v>371</v>
      </c>
      <c r="C105" s="13" t="s">
        <v>251</v>
      </c>
      <c r="D105" s="13" t="s">
        <v>251</v>
      </c>
      <c r="E105" s="13" t="s">
        <v>251</v>
      </c>
    </row>
    <row r="106" spans="1:5" ht="19.5" thickBot="1" x14ac:dyDescent="0.3">
      <c r="A106" s="8"/>
    </row>
    <row r="107" spans="1:5" ht="15.75" thickBot="1" x14ac:dyDescent="0.3">
      <c r="A107" s="12" t="s">
        <v>231</v>
      </c>
      <c r="B107" s="12" t="s">
        <v>171</v>
      </c>
      <c r="C107" s="12" t="s">
        <v>172</v>
      </c>
      <c r="D107" s="12" t="s">
        <v>173</v>
      </c>
      <c r="E107" s="12" t="s">
        <v>174</v>
      </c>
    </row>
    <row r="108" spans="1:5" ht="15.75" thickBot="1" x14ac:dyDescent="0.3">
      <c r="A108" s="12" t="s">
        <v>205</v>
      </c>
      <c r="B108" s="13">
        <v>988.7</v>
      </c>
      <c r="C108" s="13">
        <v>6</v>
      </c>
      <c r="D108" s="13">
        <v>14.5</v>
      </c>
      <c r="E108" s="13">
        <v>6</v>
      </c>
    </row>
    <row r="109" spans="1:5" ht="15.75" thickBot="1" x14ac:dyDescent="0.3">
      <c r="A109" s="12" t="s">
        <v>208</v>
      </c>
      <c r="B109" s="13">
        <v>987.7</v>
      </c>
      <c r="C109" s="13">
        <v>5</v>
      </c>
      <c r="D109" s="13">
        <v>5</v>
      </c>
      <c r="E109" s="13">
        <v>5</v>
      </c>
    </row>
    <row r="110" spans="1:5" ht="15.75" thickBot="1" x14ac:dyDescent="0.3">
      <c r="A110" s="12" t="s">
        <v>211</v>
      </c>
      <c r="B110" s="13">
        <v>986.7</v>
      </c>
      <c r="C110" s="13">
        <v>4</v>
      </c>
      <c r="D110" s="13">
        <v>4</v>
      </c>
      <c r="E110" s="13">
        <v>4</v>
      </c>
    </row>
    <row r="111" spans="1:5" ht="15.75" thickBot="1" x14ac:dyDescent="0.3">
      <c r="A111" s="12" t="s">
        <v>214</v>
      </c>
      <c r="B111" s="13">
        <v>985.7</v>
      </c>
      <c r="C111" s="13">
        <v>3</v>
      </c>
      <c r="D111" s="13">
        <v>3</v>
      </c>
      <c r="E111" s="13">
        <v>3</v>
      </c>
    </row>
    <row r="112" spans="1:5" ht="15.75" thickBot="1" x14ac:dyDescent="0.3">
      <c r="A112" s="12" t="s">
        <v>218</v>
      </c>
      <c r="B112" s="13">
        <v>984.7</v>
      </c>
      <c r="C112" s="13">
        <v>2</v>
      </c>
      <c r="D112" s="13">
        <v>2</v>
      </c>
      <c r="E112" s="13">
        <v>2</v>
      </c>
    </row>
    <row r="113" spans="1:9" ht="15.75" thickBot="1" x14ac:dyDescent="0.3">
      <c r="A113" s="12" t="s">
        <v>348</v>
      </c>
      <c r="B113" s="13">
        <v>982.7</v>
      </c>
      <c r="C113" s="13">
        <v>1</v>
      </c>
      <c r="D113" s="13">
        <v>1</v>
      </c>
      <c r="E113" s="13">
        <v>1</v>
      </c>
    </row>
    <row r="114" spans="1:9" ht="15.75" thickBot="1" x14ac:dyDescent="0.3">
      <c r="A114" s="12" t="s">
        <v>350</v>
      </c>
      <c r="B114" s="13">
        <v>979.7</v>
      </c>
      <c r="C114" s="13">
        <v>0</v>
      </c>
      <c r="D114" s="13">
        <v>0</v>
      </c>
      <c r="E114" s="13">
        <v>0</v>
      </c>
    </row>
    <row r="115" spans="1:9" ht="19.5" thickBot="1" x14ac:dyDescent="0.3">
      <c r="A115" s="8"/>
    </row>
    <row r="116" spans="1:9" ht="15.75" thickBot="1" x14ac:dyDescent="0.3">
      <c r="A116" s="12" t="s">
        <v>351</v>
      </c>
      <c r="B116" s="12" t="s">
        <v>171</v>
      </c>
      <c r="C116" s="12" t="s">
        <v>172</v>
      </c>
      <c r="D116" s="12" t="s">
        <v>173</v>
      </c>
      <c r="E116" s="12" t="s">
        <v>174</v>
      </c>
      <c r="F116" s="12" t="s">
        <v>233</v>
      </c>
      <c r="G116" s="12" t="s">
        <v>234</v>
      </c>
      <c r="H116" s="12" t="s">
        <v>235</v>
      </c>
      <c r="I116" s="12" t="s">
        <v>236</v>
      </c>
    </row>
    <row r="117" spans="1:9" ht="15.75" thickBot="1" x14ac:dyDescent="0.3">
      <c r="A117" s="12" t="s">
        <v>184</v>
      </c>
      <c r="B117" s="13">
        <v>988.7</v>
      </c>
      <c r="C117" s="13">
        <v>6</v>
      </c>
      <c r="D117" s="13">
        <v>3</v>
      </c>
      <c r="E117" s="13">
        <v>6</v>
      </c>
      <c r="F117" s="13">
        <v>1003.6</v>
      </c>
      <c r="G117" s="13">
        <v>1000</v>
      </c>
      <c r="H117" s="13">
        <v>-3.6</v>
      </c>
      <c r="I117" s="13">
        <v>-0.36</v>
      </c>
    </row>
    <row r="118" spans="1:9" ht="15.75" thickBot="1" x14ac:dyDescent="0.3">
      <c r="A118" s="12" t="s">
        <v>185</v>
      </c>
      <c r="B118" s="13">
        <v>987.7</v>
      </c>
      <c r="C118" s="13">
        <v>6</v>
      </c>
      <c r="D118" s="13">
        <v>3</v>
      </c>
      <c r="E118" s="13">
        <v>6</v>
      </c>
      <c r="F118" s="13">
        <v>1002.6</v>
      </c>
      <c r="G118" s="13">
        <v>1000</v>
      </c>
      <c r="H118" s="13">
        <v>-2.6</v>
      </c>
      <c r="I118" s="13">
        <v>-0.26</v>
      </c>
    </row>
    <row r="119" spans="1:9" ht="15.75" thickBot="1" x14ac:dyDescent="0.3">
      <c r="A119" s="12" t="s">
        <v>186</v>
      </c>
      <c r="B119" s="13">
        <v>985.7</v>
      </c>
      <c r="C119" s="13">
        <v>3</v>
      </c>
      <c r="D119" s="13">
        <v>3</v>
      </c>
      <c r="E119" s="13">
        <v>3</v>
      </c>
      <c r="F119" s="13">
        <v>994.6</v>
      </c>
      <c r="G119" s="13">
        <v>1000</v>
      </c>
      <c r="H119" s="13">
        <v>5.4</v>
      </c>
      <c r="I119" s="13">
        <v>0.54</v>
      </c>
    </row>
    <row r="120" spans="1:9" ht="15.75" thickBot="1" x14ac:dyDescent="0.3">
      <c r="A120" s="12" t="s">
        <v>187</v>
      </c>
      <c r="B120" s="13">
        <v>986.7</v>
      </c>
      <c r="C120" s="13">
        <v>6</v>
      </c>
      <c r="D120" s="13">
        <v>3</v>
      </c>
      <c r="E120" s="13">
        <v>6</v>
      </c>
      <c r="F120" s="13">
        <v>1001.6</v>
      </c>
      <c r="G120" s="13">
        <v>1000</v>
      </c>
      <c r="H120" s="13">
        <v>-1.6</v>
      </c>
      <c r="I120" s="13">
        <v>-0.16</v>
      </c>
    </row>
    <row r="121" spans="1:9" ht="15.75" thickBot="1" x14ac:dyDescent="0.3">
      <c r="A121" s="12" t="s">
        <v>188</v>
      </c>
      <c r="B121" s="13">
        <v>984.7</v>
      </c>
      <c r="C121" s="13">
        <v>0</v>
      </c>
      <c r="D121" s="13">
        <v>14.5</v>
      </c>
      <c r="E121" s="13">
        <v>0</v>
      </c>
      <c r="F121" s="13">
        <v>999.1</v>
      </c>
      <c r="G121" s="13">
        <v>1000</v>
      </c>
      <c r="H121" s="13">
        <v>0.9</v>
      </c>
      <c r="I121" s="13">
        <v>0.09</v>
      </c>
    </row>
    <row r="122" spans="1:9" ht="15.75" thickBot="1" x14ac:dyDescent="0.3">
      <c r="A122" s="12" t="s">
        <v>189</v>
      </c>
      <c r="B122" s="13">
        <v>979.7</v>
      </c>
      <c r="C122" s="13">
        <v>2</v>
      </c>
      <c r="D122" s="13">
        <v>14.5</v>
      </c>
      <c r="E122" s="13">
        <v>3</v>
      </c>
      <c r="F122" s="13">
        <v>999.1</v>
      </c>
      <c r="G122" s="13">
        <v>1000</v>
      </c>
      <c r="H122" s="13">
        <v>0.9</v>
      </c>
      <c r="I122" s="13">
        <v>0.09</v>
      </c>
    </row>
    <row r="123" spans="1:9" ht="15.75" thickBot="1" x14ac:dyDescent="0.3">
      <c r="A123" s="12" t="s">
        <v>190</v>
      </c>
      <c r="B123" s="13">
        <v>982.7</v>
      </c>
      <c r="C123" s="13">
        <v>1</v>
      </c>
      <c r="D123" s="13">
        <v>14.5</v>
      </c>
      <c r="E123" s="13">
        <v>1</v>
      </c>
      <c r="F123" s="13">
        <v>999.1</v>
      </c>
      <c r="G123" s="13">
        <v>1000</v>
      </c>
      <c r="H123" s="13">
        <v>0.9</v>
      </c>
      <c r="I123" s="13">
        <v>0.09</v>
      </c>
    </row>
    <row r="124" spans="1:9" ht="15.75" thickBot="1" x14ac:dyDescent="0.3"/>
    <row r="125" spans="1:9" ht="15.75" thickBot="1" x14ac:dyDescent="0.3">
      <c r="A125" s="14" t="s">
        <v>237</v>
      </c>
      <c r="B125" s="15">
        <v>1015.2</v>
      </c>
    </row>
    <row r="126" spans="1:9" ht="15.75" thickBot="1" x14ac:dyDescent="0.3">
      <c r="A126" s="14" t="s">
        <v>352</v>
      </c>
      <c r="B126" s="15">
        <v>979.7</v>
      </c>
    </row>
    <row r="127" spans="1:9" ht="15.75" thickBot="1" x14ac:dyDescent="0.3">
      <c r="A127" s="14" t="s">
        <v>239</v>
      </c>
      <c r="B127" s="15">
        <v>6999.7</v>
      </c>
    </row>
    <row r="128" spans="1:9" ht="15.75" thickBot="1" x14ac:dyDescent="0.3">
      <c r="A128" s="14" t="s">
        <v>240</v>
      </c>
      <c r="B128" s="15">
        <v>7000</v>
      </c>
    </row>
    <row r="129" spans="1:2" ht="15.75" thickBot="1" x14ac:dyDescent="0.3">
      <c r="A129" s="14" t="s">
        <v>241</v>
      </c>
      <c r="B129" s="15">
        <v>-0.3</v>
      </c>
    </row>
    <row r="130" spans="1:2" ht="15.75" thickBot="1" x14ac:dyDescent="0.3">
      <c r="A130" s="14" t="s">
        <v>242</v>
      </c>
      <c r="B130" s="15"/>
    </row>
    <row r="131" spans="1:2" ht="15.75" thickBot="1" x14ac:dyDescent="0.3">
      <c r="A131" s="14" t="s">
        <v>243</v>
      </c>
      <c r="B131" s="15"/>
    </row>
    <row r="132" spans="1:2" ht="15.75" thickBot="1" x14ac:dyDescent="0.3">
      <c r="A132" s="14" t="s">
        <v>244</v>
      </c>
      <c r="B132" s="15">
        <v>0</v>
      </c>
    </row>
    <row r="134" spans="1:2" x14ac:dyDescent="0.25">
      <c r="A134" s="28" t="s">
        <v>353</v>
      </c>
    </row>
    <row r="136" spans="1:2" x14ac:dyDescent="0.25">
      <c r="A136" s="29" t="s">
        <v>372</v>
      </c>
    </row>
    <row r="137" spans="1:2" x14ac:dyDescent="0.25">
      <c r="A137" s="29" t="s">
        <v>373</v>
      </c>
    </row>
  </sheetData>
  <conditionalFormatting sqref="H3:H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1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11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11 F1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1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1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:D1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18:J24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18:K24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1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3:G12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77" r:id="rId1" display="http://miau.gau.hu/myx-free/coco/test/347804220160724143644.html"/>
    <hyperlink ref="A134" r:id="rId2" display="http://miau.gau.hu/myx-free/coco/test/882655320160724143754.html"/>
  </hyperlinks>
  <pageMargins left="0.7" right="0.7" top="0.75" bottom="0.75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4"/>
  <sheetViews>
    <sheetView workbookViewId="0"/>
  </sheetViews>
  <sheetFormatPr defaultRowHeight="15" x14ac:dyDescent="0.25"/>
  <cols>
    <col min="1" max="1" width="10.28515625" bestFit="1" customWidth="1"/>
    <col min="2" max="2" width="13.42578125" bestFit="1" customWidth="1"/>
    <col min="3" max="14" width="6" bestFit="1" customWidth="1"/>
    <col min="15" max="15" width="7" bestFit="1" customWidth="1"/>
    <col min="16" max="16" width="14.7109375" bestFit="1" customWidth="1"/>
    <col min="17" max="17" width="11" bestFit="1" customWidth="1"/>
  </cols>
  <sheetData>
    <row r="1" spans="1:16" x14ac:dyDescent="0.25">
      <c r="A1">
        <f>'raw OAM stairs3'!A1</f>
        <v>0</v>
      </c>
      <c r="B1" t="str">
        <f>'raw OAM stairs3'!B1</f>
        <v>rel. Time</v>
      </c>
      <c r="C1" t="str">
        <f>'raw OAM stairs3'!C1</f>
        <v>t-11</v>
      </c>
      <c r="D1" t="str">
        <f>'raw OAM stairs3'!D1</f>
        <v>t-10</v>
      </c>
      <c r="E1" t="str">
        <f>'raw OAM stairs3'!E1</f>
        <v>t-9</v>
      </c>
      <c r="F1" t="str">
        <f>'raw OAM stairs3'!F1</f>
        <v>t-8</v>
      </c>
      <c r="G1" t="str">
        <f>'raw OAM stairs3'!G1</f>
        <v>t-7</v>
      </c>
      <c r="H1" t="str">
        <f>'raw OAM stairs3'!H1</f>
        <v>t-6</v>
      </c>
      <c r="I1" t="str">
        <f>'raw OAM stairs3'!I1</f>
        <v>t-5</v>
      </c>
      <c r="J1" t="str">
        <f>'raw OAM stairs3'!J1</f>
        <v>t-4</v>
      </c>
      <c r="K1" t="str">
        <f>'raw OAM stairs3'!K1</f>
        <v>t-3</v>
      </c>
      <c r="L1" t="str">
        <f>'raw OAM stairs3'!L1</f>
        <v>t-2</v>
      </c>
      <c r="M1" t="str">
        <f>'raw OAM stairs3'!M1</f>
        <v>t-1</v>
      </c>
      <c r="N1" t="str">
        <f>'raw OAM stairs3'!N1</f>
        <v>t_0</v>
      </c>
      <c r="O1" t="str">
        <f>'raw OAM stairs3'!O1</f>
        <v>t+1</v>
      </c>
      <c r="P1">
        <f>'raw OAM stairs3'!P1</f>
        <v>0</v>
      </c>
    </row>
    <row r="2" spans="1:16" x14ac:dyDescent="0.25">
      <c r="A2" t="str">
        <f>'raw OAM stairs3'!A2</f>
        <v>OAM</v>
      </c>
      <c r="B2" t="str">
        <f>'raw OAM stairs3'!B2</f>
        <v>start_position</v>
      </c>
      <c r="C2" t="str">
        <f>'raw OAM stairs3'!C2</f>
        <v>x1</v>
      </c>
      <c r="D2" t="str">
        <f>'raw OAM stairs3'!D2</f>
        <v>x2</v>
      </c>
      <c r="E2" t="str">
        <f>'raw OAM stairs3'!E2</f>
        <v>x3</v>
      </c>
      <c r="F2" t="str">
        <f>'raw OAM stairs3'!F2</f>
        <v>x4</v>
      </c>
      <c r="G2" t="str">
        <f>'raw OAM stairs3'!G2</f>
        <v>x5</v>
      </c>
      <c r="H2" t="str">
        <f>'raw OAM stairs3'!H2</f>
        <v>x6</v>
      </c>
      <c r="I2" t="str">
        <f>'raw OAM stairs3'!I2</f>
        <v>x7</v>
      </c>
      <c r="J2" t="str">
        <f>'raw OAM stairs3'!J2</f>
        <v>x8</v>
      </c>
      <c r="K2" t="str">
        <f>'raw OAM stairs3'!K2</f>
        <v>x9</v>
      </c>
      <c r="L2" t="str">
        <f>'raw OAM stairs3'!L2</f>
        <v>x10</v>
      </c>
      <c r="M2" t="str">
        <f>'raw OAM stairs3'!M2</f>
        <v>x11</v>
      </c>
      <c r="N2" t="str">
        <f>'raw OAM stairs3'!N2</f>
        <v>x12</v>
      </c>
      <c r="O2" t="str">
        <f>'raw OAM stairs3'!O2</f>
        <v>Y</v>
      </c>
      <c r="P2" t="str">
        <f>'raw OAM stairs3'!P2</f>
        <v>target_position</v>
      </c>
    </row>
    <row r="3" spans="1:16" x14ac:dyDescent="0.25">
      <c r="A3" t="str">
        <f>'raw OAM stairs3'!A3</f>
        <v>learning1</v>
      </c>
      <c r="B3" t="str">
        <f>'raw OAM stairs3'!B3</f>
        <v>start_1</v>
      </c>
      <c r="C3">
        <f>'raw OAM stairs3'!C3</f>
        <v>14616</v>
      </c>
      <c r="D3">
        <f>'raw OAM stairs3'!D3</f>
        <v>8170</v>
      </c>
      <c r="E3">
        <f>'raw OAM stairs3'!E3</f>
        <v>8138</v>
      </c>
      <c r="F3">
        <f>'raw OAM stairs3'!F3</f>
        <v>10821</v>
      </c>
      <c r="G3">
        <f>'raw OAM stairs3'!G3</f>
        <v>9257</v>
      </c>
      <c r="H3">
        <f>'raw OAM stairs3'!H3</f>
        <v>9832</v>
      </c>
      <c r="I3">
        <f>'raw OAM stairs3'!I3</f>
        <v>13082</v>
      </c>
      <c r="J3">
        <f>'raw OAM stairs3'!J3</f>
        <v>11822</v>
      </c>
      <c r="K3">
        <f>'raw OAM stairs3'!K3</f>
        <v>16490</v>
      </c>
      <c r="L3">
        <f>'raw OAM stairs3'!L3</f>
        <v>16442</v>
      </c>
      <c r="M3">
        <f>'raw OAM stairs3'!M3</f>
        <v>11022</v>
      </c>
      <c r="N3">
        <f>'raw OAM stairs3'!N3</f>
        <v>12478</v>
      </c>
      <c r="O3">
        <f>'raw OAM stairs3'!O3</f>
        <v>18648</v>
      </c>
      <c r="P3" t="str">
        <f>'raw OAM stairs3'!P3</f>
        <v>target_13</v>
      </c>
    </row>
    <row r="4" spans="1:16" x14ac:dyDescent="0.25">
      <c r="A4" t="str">
        <f>'raw OAM stairs3'!A4</f>
        <v>learning2</v>
      </c>
      <c r="B4" t="str">
        <f>'raw OAM stairs3'!B4</f>
        <v>start_2</v>
      </c>
      <c r="C4">
        <f>'raw OAM stairs3'!C4</f>
        <v>8170</v>
      </c>
      <c r="D4">
        <f>'raw OAM stairs3'!D4</f>
        <v>8138</v>
      </c>
      <c r="E4">
        <f>'raw OAM stairs3'!E4</f>
        <v>10821</v>
      </c>
      <c r="F4">
        <f>'raw OAM stairs3'!F4</f>
        <v>9257</v>
      </c>
      <c r="G4">
        <f>'raw OAM stairs3'!G4</f>
        <v>9832</v>
      </c>
      <c r="H4">
        <f>'raw OAM stairs3'!H4</f>
        <v>13082</v>
      </c>
      <c r="I4">
        <f>'raw OAM stairs3'!I4</f>
        <v>11822</v>
      </c>
      <c r="J4">
        <f>'raw OAM stairs3'!J4</f>
        <v>16490</v>
      </c>
      <c r="K4">
        <f>'raw OAM stairs3'!K4</f>
        <v>16442</v>
      </c>
      <c r="L4">
        <f>'raw OAM stairs3'!L4</f>
        <v>11022</v>
      </c>
      <c r="M4">
        <f>'raw OAM stairs3'!M4</f>
        <v>12478</v>
      </c>
      <c r="N4">
        <f>'raw OAM stairs3'!N4</f>
        <v>18648</v>
      </c>
      <c r="O4">
        <f>'raw OAM stairs3'!O4</f>
        <v>11282</v>
      </c>
      <c r="P4" t="str">
        <f>'raw OAM stairs3'!P4</f>
        <v>target_14</v>
      </c>
    </row>
    <row r="5" spans="1:16" x14ac:dyDescent="0.25">
      <c r="A5" t="str">
        <f>'raw OAM stairs3'!A5</f>
        <v>learning3</v>
      </c>
      <c r="B5" t="str">
        <f>'raw OAM stairs3'!B5</f>
        <v>start_3</v>
      </c>
      <c r="C5">
        <f>'raw OAM stairs3'!C5</f>
        <v>8138</v>
      </c>
      <c r="D5">
        <f>'raw OAM stairs3'!D5</f>
        <v>10821</v>
      </c>
      <c r="E5">
        <f>'raw OAM stairs3'!E5</f>
        <v>9257</v>
      </c>
      <c r="F5">
        <f>'raw OAM stairs3'!F5</f>
        <v>9832</v>
      </c>
      <c r="G5">
        <f>'raw OAM stairs3'!G5</f>
        <v>13082</v>
      </c>
      <c r="H5">
        <f>'raw OAM stairs3'!H5</f>
        <v>11822</v>
      </c>
      <c r="I5">
        <f>'raw OAM stairs3'!I5</f>
        <v>16490</v>
      </c>
      <c r="J5">
        <f>'raw OAM stairs3'!J5</f>
        <v>16442</v>
      </c>
      <c r="K5">
        <f>'raw OAM stairs3'!K5</f>
        <v>11022</v>
      </c>
      <c r="L5">
        <f>'raw OAM stairs3'!L5</f>
        <v>12478</v>
      </c>
      <c r="M5">
        <f>'raw OAM stairs3'!M5</f>
        <v>18648</v>
      </c>
      <c r="N5">
        <f>'raw OAM stairs3'!N5</f>
        <v>11282</v>
      </c>
      <c r="O5">
        <f>'raw OAM stairs3'!O5</f>
        <v>11137</v>
      </c>
      <c r="P5" t="str">
        <f>'raw OAM stairs3'!P5</f>
        <v>target_15</v>
      </c>
    </row>
    <row r="6" spans="1:16" x14ac:dyDescent="0.25">
      <c r="A6" t="str">
        <f>'raw OAM stairs3'!A6</f>
        <v>learning4</v>
      </c>
      <c r="B6" t="str">
        <f>'raw OAM stairs3'!B6</f>
        <v>start_4</v>
      </c>
      <c r="C6">
        <f>'raw OAM stairs3'!C6</f>
        <v>10821</v>
      </c>
      <c r="D6">
        <f>'raw OAM stairs3'!D6</f>
        <v>9257</v>
      </c>
      <c r="E6">
        <f>'raw OAM stairs3'!E6</f>
        <v>9832</v>
      </c>
      <c r="F6">
        <f>'raw OAM stairs3'!F6</f>
        <v>13082</v>
      </c>
      <c r="G6">
        <f>'raw OAM stairs3'!G6</f>
        <v>11822</v>
      </c>
      <c r="H6">
        <f>'raw OAM stairs3'!H6</f>
        <v>16490</v>
      </c>
      <c r="I6">
        <f>'raw OAM stairs3'!I6</f>
        <v>16442</v>
      </c>
      <c r="J6">
        <f>'raw OAM stairs3'!J6</f>
        <v>11022</v>
      </c>
      <c r="K6">
        <f>'raw OAM stairs3'!K6</f>
        <v>12478</v>
      </c>
      <c r="L6">
        <f>'raw OAM stairs3'!L6</f>
        <v>18648</v>
      </c>
      <c r="M6">
        <f>'raw OAM stairs3'!M6</f>
        <v>11282</v>
      </c>
      <c r="N6">
        <f>'raw OAM stairs3'!N6</f>
        <v>11137</v>
      </c>
      <c r="O6">
        <f>'raw OAM stairs3'!O6</f>
        <v>12420</v>
      </c>
      <c r="P6" t="str">
        <f>'raw OAM stairs3'!P6</f>
        <v>target_16</v>
      </c>
    </row>
    <row r="7" spans="1:16" x14ac:dyDescent="0.25">
      <c r="A7" t="str">
        <f>'raw OAM stairs3'!A7</f>
        <v>learning5</v>
      </c>
      <c r="B7" t="str">
        <f>'raw OAM stairs3'!B7</f>
        <v>start_5</v>
      </c>
      <c r="C7">
        <f>'raw OAM stairs3'!C7</f>
        <v>9257</v>
      </c>
      <c r="D7">
        <f>'raw OAM stairs3'!D7</f>
        <v>9832</v>
      </c>
      <c r="E7">
        <f>'raw OAM stairs3'!E7</f>
        <v>13082</v>
      </c>
      <c r="F7">
        <f>'raw OAM stairs3'!F7</f>
        <v>11822</v>
      </c>
      <c r="G7">
        <f>'raw OAM stairs3'!G7</f>
        <v>16490</v>
      </c>
      <c r="H7">
        <f>'raw OAM stairs3'!H7</f>
        <v>16442</v>
      </c>
      <c r="I7">
        <f>'raw OAM stairs3'!I7</f>
        <v>11022</v>
      </c>
      <c r="J7">
        <f>'raw OAM stairs3'!J7</f>
        <v>12478</v>
      </c>
      <c r="K7">
        <f>'raw OAM stairs3'!K7</f>
        <v>18648</v>
      </c>
      <c r="L7">
        <f>'raw OAM stairs3'!L7</f>
        <v>11282</v>
      </c>
      <c r="M7">
        <f>'raw OAM stairs3'!M7</f>
        <v>11137</v>
      </c>
      <c r="N7">
        <f>'raw OAM stairs3'!N7</f>
        <v>12420</v>
      </c>
      <c r="O7">
        <f>'raw OAM stairs3'!O7</f>
        <v>5687</v>
      </c>
      <c r="P7" t="str">
        <f>'raw OAM stairs3'!P7</f>
        <v>target_17</v>
      </c>
    </row>
    <row r="8" spans="1:16" x14ac:dyDescent="0.25">
      <c r="A8" t="str">
        <f>'raw OAM stairs3'!A8</f>
        <v>learning6</v>
      </c>
      <c r="B8" t="str">
        <f>'raw OAM stairs3'!B8</f>
        <v>start_6</v>
      </c>
      <c r="C8">
        <f>'raw OAM stairs3'!C8</f>
        <v>9832</v>
      </c>
      <c r="D8">
        <f>'raw OAM stairs3'!D8</f>
        <v>13082</v>
      </c>
      <c r="E8">
        <f>'raw OAM stairs3'!E8</f>
        <v>11822</v>
      </c>
      <c r="F8">
        <f>'raw OAM stairs3'!F8</f>
        <v>16490</v>
      </c>
      <c r="G8">
        <f>'raw OAM stairs3'!G8</f>
        <v>16442</v>
      </c>
      <c r="H8">
        <f>'raw OAM stairs3'!H8</f>
        <v>11022</v>
      </c>
      <c r="I8">
        <f>'raw OAM stairs3'!I8</f>
        <v>12478</v>
      </c>
      <c r="J8">
        <f>'raw OAM stairs3'!J8</f>
        <v>18648</v>
      </c>
      <c r="K8">
        <f>'raw OAM stairs3'!K8</f>
        <v>11282</v>
      </c>
      <c r="L8">
        <f>'raw OAM stairs3'!L8</f>
        <v>11137</v>
      </c>
      <c r="M8">
        <f>'raw OAM stairs3'!M8</f>
        <v>12420</v>
      </c>
      <c r="N8">
        <f>'raw OAM stairs3'!N8</f>
        <v>5687</v>
      </c>
      <c r="O8">
        <f>'raw OAM stairs3'!O8</f>
        <v>13074</v>
      </c>
      <c r="P8" t="str">
        <f>'raw OAM stairs3'!P8</f>
        <v>target_18</v>
      </c>
    </row>
    <row r="9" spans="1:16" x14ac:dyDescent="0.25">
      <c r="A9" t="str">
        <f>'raw OAM stairs3'!A9</f>
        <v>learning7</v>
      </c>
      <c r="B9" t="str">
        <f>'raw OAM stairs3'!B9</f>
        <v>start_7</v>
      </c>
      <c r="C9">
        <f>'raw OAM stairs3'!C9</f>
        <v>13082</v>
      </c>
      <c r="D9">
        <f>'raw OAM stairs3'!D9</f>
        <v>11822</v>
      </c>
      <c r="E9">
        <f>'raw OAM stairs3'!E9</f>
        <v>16490</v>
      </c>
      <c r="F9">
        <f>'raw OAM stairs3'!F9</f>
        <v>16442</v>
      </c>
      <c r="G9">
        <f>'raw OAM stairs3'!G9</f>
        <v>11022</v>
      </c>
      <c r="H9">
        <f>'raw OAM stairs3'!H9</f>
        <v>12478</v>
      </c>
      <c r="I9">
        <f>'raw OAM stairs3'!I9</f>
        <v>18648</v>
      </c>
      <c r="J9">
        <f>'raw OAM stairs3'!J9</f>
        <v>11282</v>
      </c>
      <c r="K9">
        <f>'raw OAM stairs3'!K9</f>
        <v>11137</v>
      </c>
      <c r="L9">
        <f>'raw OAM stairs3'!L9</f>
        <v>12420</v>
      </c>
      <c r="M9">
        <f>'raw OAM stairs3'!M9</f>
        <v>5687</v>
      </c>
      <c r="N9">
        <f>'raw OAM stairs3'!N9</f>
        <v>13074</v>
      </c>
      <c r="O9">
        <f>'raw OAM stairs3'!O9</f>
        <v>21735</v>
      </c>
      <c r="P9" t="str">
        <f>'raw OAM stairs3'!P9</f>
        <v>target_19</v>
      </c>
    </row>
    <row r="10" spans="1:16" x14ac:dyDescent="0.25">
      <c r="A10" t="str">
        <f>'raw OAM stairs3'!A10</f>
        <v>learning8</v>
      </c>
      <c r="B10" t="str">
        <f>'raw OAM stairs3'!B10</f>
        <v>start_8</v>
      </c>
      <c r="C10">
        <f>'raw OAM stairs3'!C10</f>
        <v>11822</v>
      </c>
      <c r="D10">
        <f>'raw OAM stairs3'!D10</f>
        <v>16490</v>
      </c>
      <c r="E10">
        <f>'raw OAM stairs3'!E10</f>
        <v>16442</v>
      </c>
      <c r="F10">
        <f>'raw OAM stairs3'!F10</f>
        <v>11022</v>
      </c>
      <c r="G10">
        <f>'raw OAM stairs3'!G10</f>
        <v>12478</v>
      </c>
      <c r="H10">
        <f>'raw OAM stairs3'!H10</f>
        <v>18648</v>
      </c>
      <c r="I10">
        <f>'raw OAM stairs3'!I10</f>
        <v>11282</v>
      </c>
      <c r="J10">
        <f>'raw OAM stairs3'!J10</f>
        <v>11137</v>
      </c>
      <c r="K10">
        <f>'raw OAM stairs3'!K10</f>
        <v>12420</v>
      </c>
      <c r="L10">
        <f>'raw OAM stairs3'!L10</f>
        <v>5687</v>
      </c>
      <c r="M10">
        <f>'raw OAM stairs3'!M10</f>
        <v>13074</v>
      </c>
      <c r="N10">
        <f>'raw OAM stairs3'!N10</f>
        <v>21735</v>
      </c>
      <c r="O10">
        <f>'raw OAM stairs3'!O10</f>
        <v>6407</v>
      </c>
      <c r="P10" t="str">
        <f>'raw OAM stairs3'!P10</f>
        <v>target_20</v>
      </c>
    </row>
    <row r="11" spans="1:16" x14ac:dyDescent="0.25">
      <c r="A11" t="str">
        <f>'raw OAM stairs3'!A11</f>
        <v>learning9</v>
      </c>
      <c r="B11" t="str">
        <f>'raw OAM stairs3'!B11</f>
        <v>start_9</v>
      </c>
      <c r="C11">
        <f>'raw OAM stairs3'!C11</f>
        <v>16490</v>
      </c>
      <c r="D11">
        <f>'raw OAM stairs3'!D11</f>
        <v>16442</v>
      </c>
      <c r="E11">
        <f>'raw OAM stairs3'!E11</f>
        <v>11022</v>
      </c>
      <c r="F11">
        <f>'raw OAM stairs3'!F11</f>
        <v>12478</v>
      </c>
      <c r="G11">
        <f>'raw OAM stairs3'!G11</f>
        <v>18648</v>
      </c>
      <c r="H11">
        <f>'raw OAM stairs3'!H11</f>
        <v>11282</v>
      </c>
      <c r="I11">
        <f>'raw OAM stairs3'!I11</f>
        <v>11137</v>
      </c>
      <c r="J11">
        <f>'raw OAM stairs3'!J11</f>
        <v>12420</v>
      </c>
      <c r="K11">
        <f>'raw OAM stairs3'!K11</f>
        <v>5687</v>
      </c>
      <c r="L11">
        <f>'raw OAM stairs3'!L11</f>
        <v>13074</v>
      </c>
      <c r="M11">
        <f>'raw OAM stairs3'!M11</f>
        <v>21735</v>
      </c>
      <c r="N11">
        <f>'raw OAM stairs3'!N11</f>
        <v>6407</v>
      </c>
      <c r="O11">
        <f>'raw OAM stairs3'!O11</f>
        <v>21451</v>
      </c>
      <c r="P11" t="str">
        <f>'raw OAM stairs3'!P11</f>
        <v>target_21</v>
      </c>
    </row>
    <row r="12" spans="1:16" x14ac:dyDescent="0.25">
      <c r="A12" t="str">
        <f>'raw OAM stairs3'!A12</f>
        <v>learning10</v>
      </c>
      <c r="B12" t="str">
        <f>'raw OAM stairs3'!B12</f>
        <v>start_10</v>
      </c>
      <c r="C12">
        <f>'raw OAM stairs3'!C12</f>
        <v>16442</v>
      </c>
      <c r="D12">
        <f>'raw OAM stairs3'!D12</f>
        <v>11022</v>
      </c>
      <c r="E12">
        <f>'raw OAM stairs3'!E12</f>
        <v>12478</v>
      </c>
      <c r="F12">
        <f>'raw OAM stairs3'!F12</f>
        <v>18648</v>
      </c>
      <c r="G12">
        <f>'raw OAM stairs3'!G12</f>
        <v>11282</v>
      </c>
      <c r="H12">
        <f>'raw OAM stairs3'!H12</f>
        <v>11137</v>
      </c>
      <c r="I12">
        <f>'raw OAM stairs3'!I12</f>
        <v>12420</v>
      </c>
      <c r="J12">
        <f>'raw OAM stairs3'!J12</f>
        <v>5687</v>
      </c>
      <c r="K12">
        <f>'raw OAM stairs3'!K12</f>
        <v>13074</v>
      </c>
      <c r="L12">
        <f>'raw OAM stairs3'!L12</f>
        <v>21735</v>
      </c>
      <c r="M12">
        <f>'raw OAM stairs3'!M12</f>
        <v>6407</v>
      </c>
      <c r="N12">
        <f>'raw OAM stairs3'!N12</f>
        <v>21451</v>
      </c>
      <c r="O12">
        <f>'raw OAM stairs3'!O12</f>
        <v>25139</v>
      </c>
      <c r="P12" t="str">
        <f>'raw OAM stairs3'!P12</f>
        <v>target_22</v>
      </c>
    </row>
    <row r="13" spans="1:16" x14ac:dyDescent="0.25">
      <c r="A13" t="str">
        <f>'raw OAM stairs3'!A13</f>
        <v>learning11</v>
      </c>
      <c r="B13" t="str">
        <f>'raw OAM stairs3'!B13</f>
        <v>start_11</v>
      </c>
      <c r="C13">
        <f>'raw OAM stairs3'!C13</f>
        <v>11022</v>
      </c>
      <c r="D13">
        <f>'raw OAM stairs3'!D13</f>
        <v>12478</v>
      </c>
      <c r="E13">
        <f>'raw OAM stairs3'!E13</f>
        <v>18648</v>
      </c>
      <c r="F13">
        <f>'raw OAM stairs3'!F13</f>
        <v>11282</v>
      </c>
      <c r="G13">
        <f>'raw OAM stairs3'!G13</f>
        <v>11137</v>
      </c>
      <c r="H13">
        <f>'raw OAM stairs3'!H13</f>
        <v>12420</v>
      </c>
      <c r="I13">
        <f>'raw OAM stairs3'!I13</f>
        <v>5687</v>
      </c>
      <c r="J13">
        <f>'raw OAM stairs3'!J13</f>
        <v>13074</v>
      </c>
      <c r="K13">
        <f>'raw OAM stairs3'!K13</f>
        <v>21735</v>
      </c>
      <c r="L13">
        <f>'raw OAM stairs3'!L13</f>
        <v>6407</v>
      </c>
      <c r="M13">
        <f>'raw OAM stairs3'!M13</f>
        <v>21451</v>
      </c>
      <c r="N13">
        <f>'raw OAM stairs3'!N13</f>
        <v>25139</v>
      </c>
      <c r="O13">
        <f>'raw OAM stairs3'!O13</f>
        <v>9764</v>
      </c>
      <c r="P13" t="str">
        <f>'raw OAM stairs3'!P13</f>
        <v>target_23</v>
      </c>
    </row>
    <row r="14" spans="1:16" x14ac:dyDescent="0.25">
      <c r="A14" t="str">
        <f>'raw OAM stairs3'!A14</f>
        <v>learning12</v>
      </c>
      <c r="B14" t="str">
        <f>'raw OAM stairs3'!B14</f>
        <v>start_12</v>
      </c>
      <c r="C14">
        <f>'raw OAM stairs3'!C14</f>
        <v>12478</v>
      </c>
      <c r="D14">
        <f>'raw OAM stairs3'!D14</f>
        <v>18648</v>
      </c>
      <c r="E14">
        <f>'raw OAM stairs3'!E14</f>
        <v>11282</v>
      </c>
      <c r="F14">
        <f>'raw OAM stairs3'!F14</f>
        <v>11137</v>
      </c>
      <c r="G14">
        <f>'raw OAM stairs3'!G14</f>
        <v>12420</v>
      </c>
      <c r="H14">
        <f>'raw OAM stairs3'!H14</f>
        <v>5687</v>
      </c>
      <c r="I14">
        <f>'raw OAM stairs3'!I14</f>
        <v>13074</v>
      </c>
      <c r="J14">
        <f>'raw OAM stairs3'!J14</f>
        <v>21735</v>
      </c>
      <c r="K14">
        <f>'raw OAM stairs3'!K14</f>
        <v>6407</v>
      </c>
      <c r="L14">
        <f>'raw OAM stairs3'!L14</f>
        <v>21451</v>
      </c>
      <c r="M14">
        <f>'raw OAM stairs3'!M14</f>
        <v>25139</v>
      </c>
      <c r="N14">
        <f>'raw OAM stairs3'!N14</f>
        <v>9764</v>
      </c>
      <c r="O14">
        <f>'raw OAM stairs3'!O14</f>
        <v>17396</v>
      </c>
      <c r="P14" t="str">
        <f>'raw OAM stairs3'!P14</f>
        <v>target_24</v>
      </c>
    </row>
    <row r="15" spans="1:16" x14ac:dyDescent="0.25">
      <c r="A15" t="str">
        <f>'raw OAM stairs3'!A15</f>
        <v>learning13</v>
      </c>
      <c r="B15" t="str">
        <f>'raw OAM stairs3'!B15</f>
        <v>start_13</v>
      </c>
      <c r="C15">
        <f>'raw OAM stairs3'!C15</f>
        <v>18648</v>
      </c>
      <c r="D15">
        <f>'raw OAM stairs3'!D15</f>
        <v>11282</v>
      </c>
      <c r="E15">
        <f>'raw OAM stairs3'!E15</f>
        <v>11137</v>
      </c>
      <c r="F15">
        <f>'raw OAM stairs3'!F15</f>
        <v>12420</v>
      </c>
      <c r="G15">
        <f>'raw OAM stairs3'!G15</f>
        <v>5687</v>
      </c>
      <c r="H15">
        <f>'raw OAM stairs3'!H15</f>
        <v>13074</v>
      </c>
      <c r="I15">
        <f>'raw OAM stairs3'!I15</f>
        <v>21735</v>
      </c>
      <c r="J15">
        <f>'raw OAM stairs3'!J15</f>
        <v>6407</v>
      </c>
      <c r="K15">
        <f>'raw OAM stairs3'!K15</f>
        <v>21451</v>
      </c>
      <c r="L15">
        <f>'raw OAM stairs3'!L15</f>
        <v>25139</v>
      </c>
      <c r="M15">
        <f>'raw OAM stairs3'!M15</f>
        <v>9764</v>
      </c>
      <c r="N15">
        <f>'raw OAM stairs3'!N15</f>
        <v>17396</v>
      </c>
      <c r="O15">
        <f>'raw OAM stairs3'!O15</f>
        <v>19840</v>
      </c>
      <c r="P15" t="str">
        <f>'raw OAM stairs3'!P15</f>
        <v>target_25</v>
      </c>
    </row>
    <row r="16" spans="1:16" x14ac:dyDescent="0.25">
      <c r="A16" t="str">
        <f>'raw OAM stairs3'!A16</f>
        <v>learning14</v>
      </c>
      <c r="B16" t="str">
        <f>'raw OAM stairs3'!B16</f>
        <v>start_14</v>
      </c>
      <c r="C16">
        <f>'raw OAM stairs3'!C16</f>
        <v>11282</v>
      </c>
      <c r="D16">
        <f>'raw OAM stairs3'!D16</f>
        <v>11137</v>
      </c>
      <c r="E16">
        <f>'raw OAM stairs3'!E16</f>
        <v>12420</v>
      </c>
      <c r="F16">
        <f>'raw OAM stairs3'!F16</f>
        <v>5687</v>
      </c>
      <c r="G16">
        <f>'raw OAM stairs3'!G16</f>
        <v>13074</v>
      </c>
      <c r="H16">
        <f>'raw OAM stairs3'!H16</f>
        <v>21735</v>
      </c>
      <c r="I16">
        <f>'raw OAM stairs3'!I16</f>
        <v>6407</v>
      </c>
      <c r="J16">
        <f>'raw OAM stairs3'!J16</f>
        <v>21451</v>
      </c>
      <c r="K16">
        <f>'raw OAM stairs3'!K16</f>
        <v>25139</v>
      </c>
      <c r="L16">
        <f>'raw OAM stairs3'!L16</f>
        <v>9764</v>
      </c>
      <c r="M16">
        <f>'raw OAM stairs3'!M16</f>
        <v>17396</v>
      </c>
      <c r="N16">
        <f>'raw OAM stairs3'!N16</f>
        <v>19840</v>
      </c>
      <c r="O16">
        <f>'raw OAM stairs3'!O16</f>
        <v>6941</v>
      </c>
      <c r="P16" t="str">
        <f>'raw OAM stairs3'!P16</f>
        <v>target_26</v>
      </c>
    </row>
    <row r="17" spans="1:20" x14ac:dyDescent="0.25">
      <c r="A17" t="str">
        <f>'raw OAM stairs3'!A17</f>
        <v>learning15</v>
      </c>
      <c r="B17" t="str">
        <f>'raw OAM stairs3'!B17</f>
        <v>start_15</v>
      </c>
      <c r="C17">
        <f>'raw OAM stairs3'!C17</f>
        <v>11137</v>
      </c>
      <c r="D17">
        <f>'raw OAM stairs3'!D17</f>
        <v>12420</v>
      </c>
      <c r="E17">
        <f>'raw OAM stairs3'!E17</f>
        <v>5687</v>
      </c>
      <c r="F17">
        <f>'raw OAM stairs3'!F17</f>
        <v>13074</v>
      </c>
      <c r="G17">
        <f>'raw OAM stairs3'!G17</f>
        <v>21735</v>
      </c>
      <c r="H17">
        <f>'raw OAM stairs3'!H17</f>
        <v>6407</v>
      </c>
      <c r="I17">
        <f>'raw OAM stairs3'!I17</f>
        <v>21451</v>
      </c>
      <c r="J17">
        <f>'raw OAM stairs3'!J17</f>
        <v>25139</v>
      </c>
      <c r="K17">
        <f>'raw OAM stairs3'!K17</f>
        <v>9764</v>
      </c>
      <c r="L17">
        <f>'raw OAM stairs3'!L17</f>
        <v>17396</v>
      </c>
      <c r="M17">
        <f>'raw OAM stairs3'!M17</f>
        <v>19840</v>
      </c>
      <c r="N17">
        <f>'raw OAM stairs3'!N17</f>
        <v>6941</v>
      </c>
      <c r="O17">
        <f>'raw OAM stairs3'!O17</f>
        <v>11709</v>
      </c>
      <c r="P17" t="str">
        <f>'raw OAM stairs3'!P17</f>
        <v>target_27</v>
      </c>
    </row>
    <row r="18" spans="1:20" x14ac:dyDescent="0.25">
      <c r="A18" t="str">
        <f>'raw OAM stairs3'!A18</f>
        <v>learning16</v>
      </c>
      <c r="B18" t="str">
        <f>'raw OAM stairs3'!B18</f>
        <v>start_16</v>
      </c>
      <c r="C18">
        <f>'raw OAM stairs3'!C18</f>
        <v>12420</v>
      </c>
      <c r="D18">
        <f>'raw OAM stairs3'!D18</f>
        <v>5687</v>
      </c>
      <c r="E18">
        <f>'raw OAM stairs3'!E18</f>
        <v>13074</v>
      </c>
      <c r="F18">
        <f>'raw OAM stairs3'!F18</f>
        <v>21735</v>
      </c>
      <c r="G18">
        <f>'raw OAM stairs3'!G18</f>
        <v>6407</v>
      </c>
      <c r="H18">
        <f>'raw OAM stairs3'!H18</f>
        <v>21451</v>
      </c>
      <c r="I18">
        <f>'raw OAM stairs3'!I18</f>
        <v>25139</v>
      </c>
      <c r="J18">
        <f>'raw OAM stairs3'!J18</f>
        <v>9764</v>
      </c>
      <c r="K18">
        <f>'raw OAM stairs3'!K18</f>
        <v>17396</v>
      </c>
      <c r="L18">
        <f>'raw OAM stairs3'!L18</f>
        <v>19840</v>
      </c>
      <c r="M18">
        <f>'raw OAM stairs3'!M18</f>
        <v>6941</v>
      </c>
      <c r="N18">
        <f>'raw OAM stairs3'!N18</f>
        <v>11709</v>
      </c>
      <c r="O18">
        <f>'raw OAM stairs3'!O18</f>
        <v>14684</v>
      </c>
      <c r="P18" t="str">
        <f>'raw OAM stairs3'!P18</f>
        <v>target_28</v>
      </c>
    </row>
    <row r="19" spans="1:20" x14ac:dyDescent="0.25">
      <c r="A19" t="str">
        <f>'raw OAM stairs3'!A19</f>
        <v>learning17</v>
      </c>
      <c r="B19" t="str">
        <f>'raw OAM stairs3'!B19</f>
        <v>start_17</v>
      </c>
      <c r="C19">
        <f>'raw OAM stairs3'!C19</f>
        <v>5687</v>
      </c>
      <c r="D19">
        <f>'raw OAM stairs3'!D19</f>
        <v>13074</v>
      </c>
      <c r="E19">
        <f>'raw OAM stairs3'!E19</f>
        <v>21735</v>
      </c>
      <c r="F19">
        <f>'raw OAM stairs3'!F19</f>
        <v>6407</v>
      </c>
      <c r="G19">
        <f>'raw OAM stairs3'!G19</f>
        <v>21451</v>
      </c>
      <c r="H19">
        <f>'raw OAM stairs3'!H19</f>
        <v>25139</v>
      </c>
      <c r="I19">
        <f>'raw OAM stairs3'!I19</f>
        <v>9764</v>
      </c>
      <c r="J19">
        <f>'raw OAM stairs3'!J19</f>
        <v>17396</v>
      </c>
      <c r="K19">
        <f>'raw OAM stairs3'!K19</f>
        <v>19840</v>
      </c>
      <c r="L19">
        <f>'raw OAM stairs3'!L19</f>
        <v>6941</v>
      </c>
      <c r="M19">
        <f>'raw OAM stairs3'!M19</f>
        <v>11709</v>
      </c>
      <c r="N19">
        <f>'raw OAM stairs3'!N19</f>
        <v>14684</v>
      </c>
      <c r="O19">
        <f>'raw OAM stairs3'!O19</f>
        <v>8988</v>
      </c>
      <c r="P19" t="str">
        <f>'raw OAM stairs3'!P19</f>
        <v>target_29</v>
      </c>
    </row>
    <row r="20" spans="1:20" x14ac:dyDescent="0.25">
      <c r="A20" t="str">
        <f>'raw OAM stairs3'!A20</f>
        <v>learning18</v>
      </c>
      <c r="B20" t="str">
        <f>'raw OAM stairs3'!B20</f>
        <v>start_18</v>
      </c>
      <c r="C20">
        <f>'raw OAM stairs3'!C20</f>
        <v>13074</v>
      </c>
      <c r="D20">
        <f>'raw OAM stairs3'!D20</f>
        <v>21735</v>
      </c>
      <c r="E20">
        <f>'raw OAM stairs3'!E20</f>
        <v>6407</v>
      </c>
      <c r="F20">
        <f>'raw OAM stairs3'!F20</f>
        <v>21451</v>
      </c>
      <c r="G20">
        <f>'raw OAM stairs3'!G20</f>
        <v>25139</v>
      </c>
      <c r="H20">
        <f>'raw OAM stairs3'!H20</f>
        <v>9764</v>
      </c>
      <c r="I20">
        <f>'raw OAM stairs3'!I20</f>
        <v>17396</v>
      </c>
      <c r="J20">
        <f>'raw OAM stairs3'!J20</f>
        <v>19840</v>
      </c>
      <c r="K20">
        <f>'raw OAM stairs3'!K20</f>
        <v>6941</v>
      </c>
      <c r="L20">
        <f>'raw OAM stairs3'!L20</f>
        <v>11709</v>
      </c>
      <c r="M20">
        <f>'raw OAM stairs3'!M20</f>
        <v>14684</v>
      </c>
      <c r="N20">
        <f>'raw OAM stairs3'!N20</f>
        <v>8988</v>
      </c>
      <c r="O20">
        <f>'raw OAM stairs3'!O20</f>
        <v>15413</v>
      </c>
      <c r="P20" t="str">
        <f>'raw OAM stairs3'!P20</f>
        <v>target_30</v>
      </c>
    </row>
    <row r="21" spans="1:20" x14ac:dyDescent="0.25">
      <c r="A21" t="str">
        <f>'raw OAM stairs3'!A21</f>
        <v>learning19</v>
      </c>
      <c r="B21" t="str">
        <f>'raw OAM stairs3'!B21</f>
        <v>start_19</v>
      </c>
      <c r="C21">
        <f>'raw OAM stairs3'!C21</f>
        <v>21735</v>
      </c>
      <c r="D21">
        <f>'raw OAM stairs3'!D21</f>
        <v>6407</v>
      </c>
      <c r="E21">
        <f>'raw OAM stairs3'!E21</f>
        <v>21451</v>
      </c>
      <c r="F21">
        <f>'raw OAM stairs3'!F21</f>
        <v>25139</v>
      </c>
      <c r="G21">
        <f>'raw OAM stairs3'!G21</f>
        <v>9764</v>
      </c>
      <c r="H21">
        <f>'raw OAM stairs3'!H21</f>
        <v>17396</v>
      </c>
      <c r="I21">
        <f>'raw OAM stairs3'!I21</f>
        <v>19840</v>
      </c>
      <c r="J21">
        <f>'raw OAM stairs3'!J21</f>
        <v>6941</v>
      </c>
      <c r="K21">
        <f>'raw OAM stairs3'!K21</f>
        <v>11709</v>
      </c>
      <c r="L21">
        <f>'raw OAM stairs3'!L21</f>
        <v>14684</v>
      </c>
      <c r="M21">
        <f>'raw OAM stairs3'!M21</f>
        <v>8988</v>
      </c>
      <c r="N21">
        <f>'raw OAM stairs3'!N21</f>
        <v>15413</v>
      </c>
      <c r="O21">
        <f>'raw OAM stairs3'!O21</f>
        <v>24136</v>
      </c>
      <c r="P21" t="str">
        <f>'raw OAM stairs3'!P21</f>
        <v>target_31</v>
      </c>
    </row>
    <row r="22" spans="1:20" x14ac:dyDescent="0.25">
      <c r="A22" t="str">
        <f>'raw OAM stairs3'!A22</f>
        <v>learning20</v>
      </c>
      <c r="B22" t="str">
        <f>'raw OAM stairs3'!B22</f>
        <v>start_20</v>
      </c>
      <c r="C22">
        <f>'raw OAM stairs3'!C22</f>
        <v>6407</v>
      </c>
      <c r="D22">
        <f>'raw OAM stairs3'!D22</f>
        <v>21451</v>
      </c>
      <c r="E22">
        <f>'raw OAM stairs3'!E22</f>
        <v>25139</v>
      </c>
      <c r="F22">
        <f>'raw OAM stairs3'!F22</f>
        <v>9764</v>
      </c>
      <c r="G22">
        <f>'raw OAM stairs3'!G22</f>
        <v>17396</v>
      </c>
      <c r="H22">
        <f>'raw OAM stairs3'!H22</f>
        <v>19840</v>
      </c>
      <c r="I22">
        <f>'raw OAM stairs3'!I22</f>
        <v>6941</v>
      </c>
      <c r="J22">
        <f>'raw OAM stairs3'!J22</f>
        <v>11709</v>
      </c>
      <c r="K22">
        <f>'raw OAM stairs3'!K22</f>
        <v>14684</v>
      </c>
      <c r="L22">
        <f>'raw OAM stairs3'!L22</f>
        <v>8988</v>
      </c>
      <c r="M22">
        <f>'raw OAM stairs3'!M22</f>
        <v>15413</v>
      </c>
      <c r="N22">
        <f>'raw OAM stairs3'!N22</f>
        <v>24136</v>
      </c>
      <c r="O22">
        <f>'raw OAM stairs3'!O22</f>
        <v>6651</v>
      </c>
      <c r="P22" t="str">
        <f>'raw OAM stairs3'!P22</f>
        <v>target_32</v>
      </c>
    </row>
    <row r="24" spans="1:20" ht="15.75" thickBot="1" x14ac:dyDescent="0.3">
      <c r="B24">
        <v>1</v>
      </c>
      <c r="C24">
        <v>2</v>
      </c>
      <c r="D24">
        <v>3</v>
      </c>
      <c r="E24">
        <v>4</v>
      </c>
      <c r="F24">
        <v>5</v>
      </c>
      <c r="G24">
        <v>6</v>
      </c>
      <c r="H24">
        <v>7</v>
      </c>
      <c r="I24">
        <v>8</v>
      </c>
      <c r="J24">
        <v>9</v>
      </c>
      <c r="K24">
        <v>10</v>
      </c>
      <c r="L24">
        <v>11</v>
      </c>
      <c r="M24">
        <v>12</v>
      </c>
      <c r="N24">
        <v>13</v>
      </c>
    </row>
    <row r="25" spans="1:20" x14ac:dyDescent="0.25">
      <c r="A25" t="s">
        <v>308</v>
      </c>
      <c r="B25">
        <v>1</v>
      </c>
      <c r="C25" s="25">
        <v>3333</v>
      </c>
      <c r="D25" s="25">
        <v>3114.853787245831</v>
      </c>
      <c r="E25" s="25">
        <v>3333</v>
      </c>
      <c r="F25" s="25">
        <v>3333</v>
      </c>
      <c r="G25" s="25">
        <v>0</v>
      </c>
      <c r="H25" s="25">
        <v>0</v>
      </c>
      <c r="I25" s="25">
        <v>3333</v>
      </c>
      <c r="J25" s="25">
        <v>3333</v>
      </c>
      <c r="K25" s="25">
        <v>3333</v>
      </c>
      <c r="L25" s="25">
        <v>3333</v>
      </c>
      <c r="M25" s="25">
        <v>3306.6465494144145</v>
      </c>
      <c r="N25" s="25">
        <v>0</v>
      </c>
    </row>
    <row r="26" spans="1:20" x14ac:dyDescent="0.25">
      <c r="A26" t="s">
        <v>308</v>
      </c>
      <c r="B26">
        <v>2</v>
      </c>
      <c r="C26" s="26">
        <v>0</v>
      </c>
      <c r="D26" s="26">
        <v>3333</v>
      </c>
      <c r="E26" s="26">
        <v>2775.3704792695949</v>
      </c>
      <c r="F26" s="26">
        <v>1371.7301109494103</v>
      </c>
      <c r="G26" s="26">
        <v>938.57148820725536</v>
      </c>
      <c r="H26" s="26">
        <v>3333</v>
      </c>
      <c r="I26" s="26">
        <v>3333</v>
      </c>
      <c r="J26" s="26">
        <v>0</v>
      </c>
      <c r="K26" s="26">
        <v>3052.9844193937679</v>
      </c>
      <c r="L26" s="26">
        <v>2009.6758984712981</v>
      </c>
      <c r="M26" s="26">
        <v>0</v>
      </c>
      <c r="N26" s="26">
        <v>3333</v>
      </c>
    </row>
    <row r="27" spans="1:20" ht="15.75" thickBot="1" x14ac:dyDescent="0.3">
      <c r="A27" t="s">
        <v>308</v>
      </c>
      <c r="B27">
        <v>3</v>
      </c>
      <c r="C27" s="27">
        <v>0</v>
      </c>
      <c r="D27" s="27">
        <v>2876.2994115543625</v>
      </c>
      <c r="E27" s="27">
        <v>1769.6974743081912</v>
      </c>
      <c r="F27" s="27">
        <v>1708.1308842989938</v>
      </c>
      <c r="G27" s="27">
        <v>3333</v>
      </c>
      <c r="H27" s="27">
        <v>3332.9999999999995</v>
      </c>
      <c r="I27" s="27">
        <v>0</v>
      </c>
      <c r="J27" s="27">
        <v>3271.8993148114541</v>
      </c>
      <c r="K27" s="27">
        <v>3333</v>
      </c>
      <c r="L27" s="27">
        <v>3333</v>
      </c>
      <c r="M27" s="27">
        <v>3333</v>
      </c>
      <c r="N27" s="27">
        <v>3333</v>
      </c>
    </row>
    <row r="28" spans="1:20" ht="15.75" thickBot="1" x14ac:dyDescent="0.3">
      <c r="A28" t="s">
        <v>300</v>
      </c>
      <c r="B28" t="s">
        <v>301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7.259872835182664E-3</v>
      </c>
      <c r="I28" s="21">
        <v>0.3105888171441134</v>
      </c>
      <c r="J28" s="21">
        <v>0.37265450731173511</v>
      </c>
      <c r="K28" s="21">
        <v>0.22293480456182835</v>
      </c>
      <c r="L28" s="21">
        <v>0</v>
      </c>
      <c r="M28" s="21">
        <v>8.7916751180584427E-4</v>
      </c>
      <c r="N28" s="21">
        <v>1.3251470365152297E-2</v>
      </c>
      <c r="P28" t="s">
        <v>303</v>
      </c>
      <c r="Q28">
        <f>SUMSQ(Q30:Q49)</f>
        <v>29616019.99784407</v>
      </c>
      <c r="R28">
        <f>Q28/'regression pure'!Q24</f>
        <v>0.14088104146051256</v>
      </c>
    </row>
    <row r="29" spans="1:20" x14ac:dyDescent="0.25">
      <c r="C29" t="str">
        <f t="shared" ref="C29:O29" si="0">C2</f>
        <v>x1</v>
      </c>
      <c r="D29" t="str">
        <f t="shared" si="0"/>
        <v>x2</v>
      </c>
      <c r="E29" t="str">
        <f t="shared" si="0"/>
        <v>x3</v>
      </c>
      <c r="F29" t="str">
        <f t="shared" si="0"/>
        <v>x4</v>
      </c>
      <c r="G29" t="str">
        <f t="shared" si="0"/>
        <v>x5</v>
      </c>
      <c r="H29" t="str">
        <f t="shared" si="0"/>
        <v>x6</v>
      </c>
      <c r="I29" t="str">
        <f t="shared" si="0"/>
        <v>x7</v>
      </c>
      <c r="J29" t="str">
        <f t="shared" si="0"/>
        <v>x8</v>
      </c>
      <c r="K29" t="str">
        <f t="shared" si="0"/>
        <v>x9</v>
      </c>
      <c r="L29" t="str">
        <f t="shared" si="0"/>
        <v>x10</v>
      </c>
      <c r="M29" t="str">
        <f t="shared" si="0"/>
        <v>x11</v>
      </c>
      <c r="N29" t="str">
        <f t="shared" si="0"/>
        <v>x12</v>
      </c>
      <c r="O29" t="str">
        <f t="shared" si="0"/>
        <v>Y</v>
      </c>
      <c r="P29" t="s">
        <v>302</v>
      </c>
      <c r="Q29" t="s">
        <v>235</v>
      </c>
      <c r="T29" t="s">
        <v>286</v>
      </c>
    </row>
    <row r="30" spans="1:20" x14ac:dyDescent="0.25">
      <c r="A30" t="str">
        <f t="shared" ref="A30:A49" si="1">A3</f>
        <v>learning1</v>
      </c>
      <c r="C30">
        <f>VLOOKUP('raw OAM stairs3'!S3,'regression with bubbles 2'!$B$25:$N$27,'regression with bubbles 2'!C$24)-C$28*C3</f>
        <v>3333</v>
      </c>
      <c r="D30">
        <f>VLOOKUP('raw OAM stairs3'!T3,'regression with bubbles 2'!$B$25:$N$27,'regression with bubbles 2'!D$24)-D$28*D3</f>
        <v>2876.2994115543625</v>
      </c>
      <c r="E30">
        <f>VLOOKUP('raw OAM stairs3'!U3,'regression with bubbles 2'!$B$25:$N$27,'regression with bubbles 2'!E$24)-E$28*E3</f>
        <v>1769.6974743081912</v>
      </c>
      <c r="F30">
        <f>VLOOKUP('raw OAM stairs3'!V3,'regression with bubbles 2'!$B$25:$N$27,'regression with bubbles 2'!F$24)-F$28*F3</f>
        <v>1371.7301109494103</v>
      </c>
      <c r="G30">
        <f>VLOOKUP('raw OAM stairs3'!W3,'regression with bubbles 2'!$B$25:$N$27,'regression with bubbles 2'!G$24)-G$28*G3</f>
        <v>3333</v>
      </c>
      <c r="H30">
        <f>VLOOKUP('raw OAM stairs3'!X3,'regression with bubbles 2'!$B$25:$N$27,'regression with bubbles 2'!H$24)-H$28*H3</f>
        <v>3261.6209302844836</v>
      </c>
      <c r="I30">
        <f>VLOOKUP('raw OAM stairs3'!Y3,'regression with bubbles 2'!$B$25:$N$27,'regression with bubbles 2'!I$24)-I$28*I3</f>
        <v>-730.12290587929147</v>
      </c>
      <c r="J30">
        <f>VLOOKUP('raw OAM stairs3'!Z3,'regression with bubbles 2'!$B$25:$N$27,'regression with bubbles 2'!J$24)-J$28*J3</f>
        <v>-4405.5215854393327</v>
      </c>
      <c r="K30">
        <f>VLOOKUP('raw OAM stairs3'!AA3,'regression with bubbles 2'!$B$25:$N$27,'regression with bubbles 2'!K$24)-K$28*K3</f>
        <v>-343.19492722454925</v>
      </c>
      <c r="L30">
        <f>VLOOKUP('raw OAM stairs3'!AB3,'regression with bubbles 2'!$B$25:$N$27,'regression with bubbles 2'!L$24)-L$28*L3</f>
        <v>3333</v>
      </c>
      <c r="M30">
        <f>VLOOKUP('raw OAM stairs3'!AC3,'regression with bubbles 2'!$B$25:$N$27,'regression with bubbles 2'!M$24)-M$28*M3</f>
        <v>-9.6901843151240161</v>
      </c>
      <c r="N30">
        <f>VLOOKUP('raw OAM stairs3'!AD3,'regression with bubbles 2'!$B$25:$N$27,'regression with bubbles 2'!N$24)-N$28*N3</f>
        <v>3167.6481527836295</v>
      </c>
      <c r="O30">
        <f t="shared" ref="O30:O49" si="2">O3</f>
        <v>18648</v>
      </c>
      <c r="P30">
        <f>SUM(C30:N30)</f>
        <v>16957.466477021779</v>
      </c>
      <c r="Q30">
        <f>O30-P30</f>
        <v>1690.5335229782213</v>
      </c>
      <c r="T30">
        <f>AVERAGE(P30,'regression with bubbles 1'!P30)</f>
        <v>17197.911203251453</v>
      </c>
    </row>
    <row r="31" spans="1:20" x14ac:dyDescent="0.25">
      <c r="A31" t="str">
        <f t="shared" si="1"/>
        <v>learning2</v>
      </c>
      <c r="C31">
        <f>VLOOKUP('raw OAM stairs3'!S4,'regression with bubbles 2'!$B$25:$N$27,'regression with bubbles 2'!C$24)-C$28*C4</f>
        <v>0</v>
      </c>
      <c r="D31">
        <f>VLOOKUP('raw OAM stairs3'!T4,'regression with bubbles 2'!$B$25:$N$27,'regression with bubbles 2'!D$24)-D$28*D4</f>
        <v>2876.2994115543625</v>
      </c>
      <c r="E31">
        <f>VLOOKUP('raw OAM stairs3'!U4,'regression with bubbles 2'!$B$25:$N$27,'regression with bubbles 2'!E$24)-E$28*E4</f>
        <v>2775.3704792695949</v>
      </c>
      <c r="F31">
        <f>VLOOKUP('raw OAM stairs3'!V4,'regression with bubbles 2'!$B$25:$N$27,'regression with bubbles 2'!F$24)-F$28*F4</f>
        <v>1708.1308842989938</v>
      </c>
      <c r="G31">
        <f>VLOOKUP('raw OAM stairs3'!W4,'regression with bubbles 2'!$B$25:$N$27,'regression with bubbles 2'!G$24)-G$28*G4</f>
        <v>3333</v>
      </c>
      <c r="H31">
        <f>VLOOKUP('raw OAM stairs3'!X4,'regression with bubbles 2'!$B$25:$N$27,'regression with bubbles 2'!H$24)-H$28*H4</f>
        <v>3238.0263435701404</v>
      </c>
      <c r="I31">
        <f>VLOOKUP('raw OAM stairs3'!Y4,'regression with bubbles 2'!$B$25:$N$27,'regression with bubbles 2'!I$24)-I$28*I4</f>
        <v>-338.78099627770871</v>
      </c>
      <c r="J31">
        <f>VLOOKUP('raw OAM stairs3'!Z4,'regression with bubbles 2'!$B$25:$N$27,'regression with bubbles 2'!J$24)-J$28*J4</f>
        <v>-2812.0728255705117</v>
      </c>
      <c r="K31">
        <f>VLOOKUP('raw OAM stairs3'!AA4,'regression with bubbles 2'!$B$25:$N$27,'regression with bubbles 2'!K$24)-K$28*K4</f>
        <v>-612.5096372118137</v>
      </c>
      <c r="L31">
        <f>VLOOKUP('raw OAM stairs3'!AB4,'regression with bubbles 2'!$B$25:$N$27,'regression with bubbles 2'!L$24)-L$28*L4</f>
        <v>2009.6758984712981</v>
      </c>
      <c r="M31">
        <f>VLOOKUP('raw OAM stairs3'!AC4,'regression with bubbles 2'!$B$25:$N$27,'regression with bubbles 2'!M$24)-M$28*M4</f>
        <v>-10.970252212313325</v>
      </c>
      <c r="N31">
        <f>VLOOKUP('raw OAM stairs3'!AD4,'regression with bubbles 2'!$B$25:$N$27,'regression with bubbles 2'!N$24)-N$28*N4</f>
        <v>-247.11341936936003</v>
      </c>
      <c r="O31">
        <f t="shared" si="2"/>
        <v>11282</v>
      </c>
      <c r="P31">
        <f t="shared" ref="P31:P49" si="3">SUM(C31:N31)</f>
        <v>11919.055886522685</v>
      </c>
      <c r="Q31">
        <f t="shared" ref="Q31:Q49" si="4">O31-P31</f>
        <v>-637.05588652268489</v>
      </c>
      <c r="T31">
        <f>AVERAGE(P31,'regression with bubbles 1'!P31)</f>
        <v>11656.734616640651</v>
      </c>
    </row>
    <row r="32" spans="1:20" x14ac:dyDescent="0.25">
      <c r="A32" t="str">
        <f t="shared" si="1"/>
        <v>learning3</v>
      </c>
      <c r="C32">
        <f>VLOOKUP('raw OAM stairs3'!S5,'regression with bubbles 2'!$B$25:$N$27,'regression with bubbles 2'!C$24)-C$28*C5</f>
        <v>0</v>
      </c>
      <c r="D32">
        <f>VLOOKUP('raw OAM stairs3'!T5,'regression with bubbles 2'!$B$25:$N$27,'regression with bubbles 2'!D$24)-D$28*D5</f>
        <v>3333</v>
      </c>
      <c r="E32">
        <f>VLOOKUP('raw OAM stairs3'!U5,'regression with bubbles 2'!$B$25:$N$27,'regression with bubbles 2'!E$24)-E$28*E5</f>
        <v>1769.6974743081912</v>
      </c>
      <c r="F32">
        <f>VLOOKUP('raw OAM stairs3'!V5,'regression with bubbles 2'!$B$25:$N$27,'regression with bubbles 2'!F$24)-F$28*F5</f>
        <v>1708.1308842989938</v>
      </c>
      <c r="G32">
        <f>VLOOKUP('raw OAM stairs3'!W5,'regression with bubbles 2'!$B$25:$N$27,'regression with bubbles 2'!G$24)-G$28*G5</f>
        <v>938.57148820725536</v>
      </c>
      <c r="H32">
        <f>VLOOKUP('raw OAM stairs3'!X5,'regression with bubbles 2'!$B$25:$N$27,'regression with bubbles 2'!H$24)-H$28*H5</f>
        <v>3247.1737833424704</v>
      </c>
      <c r="I32">
        <f>VLOOKUP('raw OAM stairs3'!Y5,'regression with bubbles 2'!$B$25:$N$27,'regression with bubbles 2'!I$24)-I$28*I5</f>
        <v>-1788.6095947064305</v>
      </c>
      <c r="J32">
        <f>VLOOKUP('raw OAM stairs3'!Z5,'regression with bubbles 2'!$B$25:$N$27,'regression with bubbles 2'!J$24)-J$28*J5</f>
        <v>-6127.185409219549</v>
      </c>
      <c r="K32">
        <f>VLOOKUP('raw OAM stairs3'!AA5,'regression with bubbles 2'!$B$25:$N$27,'regression with bubbles 2'!K$24)-K$28*K5</f>
        <v>875.81258411952786</v>
      </c>
      <c r="L32">
        <f>VLOOKUP('raw OAM stairs3'!AB5,'regression with bubbles 2'!$B$25:$N$27,'regression with bubbles 2'!L$24)-L$28*L5</f>
        <v>2009.6758984712981</v>
      </c>
      <c r="M32">
        <f>VLOOKUP('raw OAM stairs3'!AC5,'regression with bubbles 2'!$B$25:$N$27,'regression with bubbles 2'!M$24)-M$28*M5</f>
        <v>3290.2518336542589</v>
      </c>
      <c r="N32">
        <f>VLOOKUP('raw OAM stairs3'!AD5,'regression with bubbles 2'!$B$25:$N$27,'regression with bubbles 2'!N$24)-N$28*N5</f>
        <v>3183.4969113403517</v>
      </c>
      <c r="O32">
        <f t="shared" si="2"/>
        <v>11137</v>
      </c>
      <c r="P32">
        <f t="shared" si="3"/>
        <v>12440.015853816369</v>
      </c>
      <c r="Q32">
        <f t="shared" si="4"/>
        <v>-1303.0158538163687</v>
      </c>
      <c r="T32">
        <f>AVERAGE(P32,'regression with bubbles 1'!P32)</f>
        <v>12062.506287133516</v>
      </c>
    </row>
    <row r="33" spans="1:20" x14ac:dyDescent="0.25">
      <c r="A33" t="str">
        <f t="shared" si="1"/>
        <v>learning4</v>
      </c>
      <c r="C33">
        <f>VLOOKUP('raw OAM stairs3'!S6,'regression with bubbles 2'!$B$25:$N$27,'regression with bubbles 2'!C$24)-C$28*C6</f>
        <v>0</v>
      </c>
      <c r="D33">
        <f>VLOOKUP('raw OAM stairs3'!T6,'regression with bubbles 2'!$B$25:$N$27,'regression with bubbles 2'!D$24)-D$28*D6</f>
        <v>2876.2994115543625</v>
      </c>
      <c r="E33">
        <f>VLOOKUP('raw OAM stairs3'!U6,'regression with bubbles 2'!$B$25:$N$27,'regression with bubbles 2'!E$24)-E$28*E6</f>
        <v>1769.6974743081912</v>
      </c>
      <c r="F33">
        <f>VLOOKUP('raw OAM stairs3'!V6,'regression with bubbles 2'!$B$25:$N$27,'regression with bubbles 2'!F$24)-F$28*F6</f>
        <v>3333</v>
      </c>
      <c r="G33">
        <f>VLOOKUP('raw OAM stairs3'!W6,'regression with bubbles 2'!$B$25:$N$27,'regression with bubbles 2'!G$24)-G$28*G6</f>
        <v>938.57148820725536</v>
      </c>
      <c r="H33">
        <f>VLOOKUP('raw OAM stairs3'!X6,'regression with bubbles 2'!$B$25:$N$27,'regression with bubbles 2'!H$24)-H$28*H6</f>
        <v>-119.71530305216213</v>
      </c>
      <c r="I33">
        <f>VLOOKUP('raw OAM stairs3'!Y6,'regression with bubbles 2'!$B$25:$N$27,'regression with bubbles 2'!I$24)-I$28*I6</f>
        <v>-1773.7013314835121</v>
      </c>
      <c r="J33">
        <f>VLOOKUP('raw OAM stairs3'!Z6,'regression with bubbles 2'!$B$25:$N$27,'regression with bubbles 2'!J$24)-J$28*J6</f>
        <v>-835.49866477848991</v>
      </c>
      <c r="K33">
        <f>VLOOKUP('raw OAM stairs3'!AA6,'regression with bubbles 2'!$B$25:$N$27,'regression with bubbles 2'!K$24)-K$28*K6</f>
        <v>271.20392807127382</v>
      </c>
      <c r="L33">
        <f>VLOOKUP('raw OAM stairs3'!AB6,'regression with bubbles 2'!$B$25:$N$27,'regression with bubbles 2'!L$24)-L$28*L6</f>
        <v>3333</v>
      </c>
      <c r="M33">
        <f>VLOOKUP('raw OAM stairs3'!AC6,'regression with bubbles 2'!$B$25:$N$27,'regression with bubbles 2'!M$24)-M$28*M6</f>
        <v>-9.9187678681935356</v>
      </c>
      <c r="N33">
        <f>VLOOKUP('raw OAM stairs3'!AD6,'regression with bubbles 2'!$B$25:$N$27,'regression with bubbles 2'!N$24)-N$28*N6</f>
        <v>3185.4183745432988</v>
      </c>
      <c r="O33">
        <f t="shared" si="2"/>
        <v>12420</v>
      </c>
      <c r="P33">
        <f t="shared" si="3"/>
        <v>12968.356609502023</v>
      </c>
      <c r="Q33">
        <f t="shared" si="4"/>
        <v>-548.35660950202328</v>
      </c>
      <c r="T33">
        <f>AVERAGE(P33,'regression with bubbles 1'!P33)</f>
        <v>13387.903015374646</v>
      </c>
    </row>
    <row r="34" spans="1:20" x14ac:dyDescent="0.25">
      <c r="A34" t="str">
        <f t="shared" si="1"/>
        <v>learning5</v>
      </c>
      <c r="C34">
        <f>VLOOKUP('raw OAM stairs3'!S7,'regression with bubbles 2'!$B$25:$N$27,'regression with bubbles 2'!C$24)-C$28*C7</f>
        <v>0</v>
      </c>
      <c r="D34">
        <f>VLOOKUP('raw OAM stairs3'!T7,'regression with bubbles 2'!$B$25:$N$27,'regression with bubbles 2'!D$24)-D$28*D7</f>
        <v>3333</v>
      </c>
      <c r="E34">
        <f>VLOOKUP('raw OAM stairs3'!U7,'regression with bubbles 2'!$B$25:$N$27,'regression with bubbles 2'!E$24)-E$28*E7</f>
        <v>3333</v>
      </c>
      <c r="F34">
        <f>VLOOKUP('raw OAM stairs3'!V7,'regression with bubbles 2'!$B$25:$N$27,'regression with bubbles 2'!F$24)-F$28*F7</f>
        <v>1371.7301109494103</v>
      </c>
      <c r="G34">
        <f>VLOOKUP('raw OAM stairs3'!W7,'regression with bubbles 2'!$B$25:$N$27,'regression with bubbles 2'!G$24)-G$28*G7</f>
        <v>0</v>
      </c>
      <c r="H34">
        <f>VLOOKUP('raw OAM stairs3'!X7,'regression with bubbles 2'!$B$25:$N$27,'regression with bubbles 2'!H$24)-H$28*H7</f>
        <v>3213.6331708439266</v>
      </c>
      <c r="I34">
        <f>VLOOKUP('raw OAM stairs3'!Y7,'regression with bubbles 2'!$B$25:$N$27,'regression with bubbles 2'!I$24)-I$28*I7</f>
        <v>-3423.3099425624177</v>
      </c>
      <c r="J34">
        <f>VLOOKUP('raw OAM stairs3'!Z7,'regression with bubbles 2'!$B$25:$N$27,'regression with bubbles 2'!J$24)-J$28*J7</f>
        <v>-4649.9829422358307</v>
      </c>
      <c r="K34">
        <f>VLOOKUP('raw OAM stairs3'!AA7,'regression with bubbles 2'!$B$25:$N$27,'regression with bubbles 2'!K$24)-K$28*K7</f>
        <v>-824.28823546897547</v>
      </c>
      <c r="L34">
        <f>VLOOKUP('raw OAM stairs3'!AB7,'regression with bubbles 2'!$B$25:$N$27,'regression with bubbles 2'!L$24)-L$28*L7</f>
        <v>2009.6758984712981</v>
      </c>
      <c r="M34">
        <f>VLOOKUP('raw OAM stairs3'!AC7,'regression with bubbles 2'!$B$25:$N$27,'regression with bubbles 2'!M$24)-M$28*M7</f>
        <v>-9.7912885789816873</v>
      </c>
      <c r="N34">
        <f>VLOOKUP('raw OAM stairs3'!AD7,'regression with bubbles 2'!$B$25:$N$27,'regression with bubbles 2'!N$24)-N$28*N7</f>
        <v>3168.4167380648087</v>
      </c>
      <c r="O34">
        <f t="shared" si="2"/>
        <v>5687</v>
      </c>
      <c r="P34">
        <f t="shared" si="3"/>
        <v>7522.0835094832364</v>
      </c>
      <c r="Q34">
        <f t="shared" si="4"/>
        <v>-1835.0835094832364</v>
      </c>
      <c r="T34">
        <f>AVERAGE(P34,'regression with bubbles 1'!P34)</f>
        <v>8494.0991965316862</v>
      </c>
    </row>
    <row r="35" spans="1:20" x14ac:dyDescent="0.25">
      <c r="A35" t="str">
        <f t="shared" si="1"/>
        <v>learning6</v>
      </c>
      <c r="C35">
        <f>VLOOKUP('raw OAM stairs3'!S8,'regression with bubbles 2'!$B$25:$N$27,'regression with bubbles 2'!C$24)-C$28*C8</f>
        <v>0</v>
      </c>
      <c r="D35">
        <f>VLOOKUP('raw OAM stairs3'!T8,'regression with bubbles 2'!$B$25:$N$27,'regression with bubbles 2'!D$24)-D$28*D8</f>
        <v>3114.853787245831</v>
      </c>
      <c r="E35">
        <f>VLOOKUP('raw OAM stairs3'!U8,'regression with bubbles 2'!$B$25:$N$27,'regression with bubbles 2'!E$24)-E$28*E8</f>
        <v>2775.3704792695949</v>
      </c>
      <c r="F35">
        <f>VLOOKUP('raw OAM stairs3'!V8,'regression with bubbles 2'!$B$25:$N$27,'regression with bubbles 2'!F$24)-F$28*F8</f>
        <v>3333</v>
      </c>
      <c r="G35">
        <f>VLOOKUP('raw OAM stairs3'!W8,'regression with bubbles 2'!$B$25:$N$27,'regression with bubbles 2'!G$24)-G$28*G8</f>
        <v>0</v>
      </c>
      <c r="H35">
        <f>VLOOKUP('raw OAM stairs3'!X8,'regression with bubbles 2'!$B$25:$N$27,'regression with bubbles 2'!H$24)-H$28*H8</f>
        <v>3252.9816816106163</v>
      </c>
      <c r="I35">
        <f>VLOOKUP('raw OAM stairs3'!Y8,'regression with bubbles 2'!$B$25:$N$27,'regression with bubbles 2'!I$24)-I$28*I8</f>
        <v>-542.52726032424698</v>
      </c>
      <c r="J35">
        <f>VLOOKUP('raw OAM stairs3'!Z8,'regression with bubbles 2'!$B$25:$N$27,'regression with bubbles 2'!J$24)-J$28*J8</f>
        <v>-3616.2612523492362</v>
      </c>
      <c r="K35">
        <f>VLOOKUP('raw OAM stairs3'!AA8,'regression with bubbles 2'!$B$25:$N$27,'regression with bubbles 2'!K$24)-K$28*K8</f>
        <v>537.83395432722045</v>
      </c>
      <c r="L35">
        <f>VLOOKUP('raw OAM stairs3'!AB8,'regression with bubbles 2'!$B$25:$N$27,'regression with bubbles 2'!L$24)-L$28*L8</f>
        <v>2009.6758984712981</v>
      </c>
      <c r="M35">
        <f>VLOOKUP('raw OAM stairs3'!AC8,'regression with bubbles 2'!$B$25:$N$27,'regression with bubbles 2'!M$24)-M$28*M8</f>
        <v>-10.919260496628587</v>
      </c>
      <c r="N35">
        <f>VLOOKUP('raw OAM stairs3'!AD8,'regression with bubbles 2'!$B$25:$N$27,'regression with bubbles 2'!N$24)-N$28*N8</f>
        <v>3257.6388880333789</v>
      </c>
      <c r="O35">
        <f t="shared" si="2"/>
        <v>13074</v>
      </c>
      <c r="P35">
        <f t="shared" si="3"/>
        <v>14111.646915787827</v>
      </c>
      <c r="Q35">
        <f t="shared" si="4"/>
        <v>-1037.6469157878273</v>
      </c>
      <c r="T35">
        <f>AVERAGE(P35,'regression with bubbles 1'!P35)</f>
        <v>13803.4111328815</v>
      </c>
    </row>
    <row r="36" spans="1:20" x14ac:dyDescent="0.25">
      <c r="A36" t="str">
        <f t="shared" si="1"/>
        <v>learning7</v>
      </c>
      <c r="C36">
        <f>VLOOKUP('raw OAM stairs3'!S9,'regression with bubbles 2'!$B$25:$N$27,'regression with bubbles 2'!C$24)-C$28*C9</f>
        <v>3333</v>
      </c>
      <c r="D36">
        <f>VLOOKUP('raw OAM stairs3'!T9,'regression with bubbles 2'!$B$25:$N$27,'regression with bubbles 2'!D$24)-D$28*D9</f>
        <v>3333</v>
      </c>
      <c r="E36">
        <f>VLOOKUP('raw OAM stairs3'!U9,'regression with bubbles 2'!$B$25:$N$27,'regression with bubbles 2'!E$24)-E$28*E9</f>
        <v>3333</v>
      </c>
      <c r="F36">
        <f>VLOOKUP('raw OAM stairs3'!V9,'regression with bubbles 2'!$B$25:$N$27,'regression with bubbles 2'!F$24)-F$28*F9</f>
        <v>3333</v>
      </c>
      <c r="G36">
        <f>VLOOKUP('raw OAM stairs3'!W9,'regression with bubbles 2'!$B$25:$N$27,'regression with bubbles 2'!G$24)-G$28*G9</f>
        <v>938.57148820725536</v>
      </c>
      <c r="H36">
        <f>VLOOKUP('raw OAM stairs3'!X9,'regression with bubbles 2'!$B$25:$N$27,'regression with bubbles 2'!H$24)-H$28*H9</f>
        <v>3242.4113067625908</v>
      </c>
      <c r="I36">
        <f>VLOOKUP('raw OAM stairs3'!Y9,'regression with bubbles 2'!$B$25:$N$27,'regression with bubbles 2'!I$24)-I$28*I9</f>
        <v>-2458.860262103427</v>
      </c>
      <c r="J36">
        <f>VLOOKUP('raw OAM stairs3'!Z9,'regression with bubbles 2'!$B$25:$N$27,'regression with bubbles 2'!J$24)-J$28*J9</f>
        <v>-4204.2881514909959</v>
      </c>
      <c r="K36">
        <f>VLOOKUP('raw OAM stairs3'!AA9,'regression with bubbles 2'!$B$25:$N$27,'regression with bubbles 2'!K$24)-K$28*K9</f>
        <v>570.15950098868552</v>
      </c>
      <c r="L36">
        <f>VLOOKUP('raw OAM stairs3'!AB9,'regression with bubbles 2'!$B$25:$N$27,'regression with bubbles 2'!L$24)-L$28*L9</f>
        <v>2009.6758984712981</v>
      </c>
      <c r="M36">
        <f>VLOOKUP('raw OAM stairs3'!AC9,'regression with bubbles 2'!$B$25:$N$27,'regression with bubbles 2'!M$24)-M$28*M9</f>
        <v>3328.0001743603602</v>
      </c>
      <c r="N36">
        <f>VLOOKUP('raw OAM stairs3'!AD9,'regression with bubbles 2'!$B$25:$N$27,'regression with bubbles 2'!N$24)-N$28*N9</f>
        <v>3159.7502764459987</v>
      </c>
      <c r="O36">
        <f t="shared" si="2"/>
        <v>21735</v>
      </c>
      <c r="P36">
        <f t="shared" si="3"/>
        <v>19917.420231641765</v>
      </c>
      <c r="Q36">
        <f t="shared" si="4"/>
        <v>1817.579768358235</v>
      </c>
      <c r="T36">
        <f>AVERAGE(P36,'regression with bubbles 1'!P36)</f>
        <v>19289.6387333776</v>
      </c>
    </row>
    <row r="37" spans="1:20" x14ac:dyDescent="0.25">
      <c r="A37" t="str">
        <f t="shared" si="1"/>
        <v>learning8</v>
      </c>
      <c r="C37">
        <f>VLOOKUP('raw OAM stairs3'!S10,'regression with bubbles 2'!$B$25:$N$27,'regression with bubbles 2'!C$24)-C$28*C10</f>
        <v>0</v>
      </c>
      <c r="D37">
        <f>VLOOKUP('raw OAM stairs3'!T10,'regression with bubbles 2'!$B$25:$N$27,'regression with bubbles 2'!D$24)-D$28*D10</f>
        <v>3114.853787245831</v>
      </c>
      <c r="E37">
        <f>VLOOKUP('raw OAM stairs3'!U10,'regression with bubbles 2'!$B$25:$N$27,'regression with bubbles 2'!E$24)-E$28*E10</f>
        <v>3333</v>
      </c>
      <c r="F37">
        <f>VLOOKUP('raw OAM stairs3'!V10,'regression with bubbles 2'!$B$25:$N$27,'regression with bubbles 2'!F$24)-F$28*F10</f>
        <v>1371.7301109494103</v>
      </c>
      <c r="G37">
        <f>VLOOKUP('raw OAM stairs3'!W10,'regression with bubbles 2'!$B$25:$N$27,'regression with bubbles 2'!G$24)-G$28*G10</f>
        <v>938.57148820725536</v>
      </c>
      <c r="H37">
        <f>VLOOKUP('raw OAM stairs3'!X10,'regression with bubbles 2'!$B$25:$N$27,'regression with bubbles 2'!H$24)-H$28*H10</f>
        <v>-135.38210863048633</v>
      </c>
      <c r="I37">
        <f>VLOOKUP('raw OAM stairs3'!Y10,'regression with bubbles 2'!$B$25:$N$27,'regression with bubbles 2'!I$24)-I$28*I10</f>
        <v>-171.06303501988759</v>
      </c>
      <c r="J37">
        <f>VLOOKUP('raw OAM stairs3'!Z10,'regression with bubbles 2'!$B$25:$N$27,'regression with bubbles 2'!J$24)-J$28*J10</f>
        <v>-4150.2532479307938</v>
      </c>
      <c r="K37">
        <f>VLOOKUP('raw OAM stairs3'!AA10,'regression with bubbles 2'!$B$25:$N$27,'regression with bubbles 2'!K$24)-K$28*K10</f>
        <v>284.13414673585976</v>
      </c>
      <c r="L37">
        <f>VLOOKUP('raw OAM stairs3'!AB10,'regression with bubbles 2'!$B$25:$N$27,'regression with bubbles 2'!L$24)-L$28*L10</f>
        <v>3333</v>
      </c>
      <c r="M37">
        <f>VLOOKUP('raw OAM stairs3'!AC10,'regression with bubbles 2'!$B$25:$N$27,'regression with bubbles 2'!M$24)-M$28*M10</f>
        <v>-11.494236049349608</v>
      </c>
      <c r="N37">
        <f>VLOOKUP('raw OAM stairs3'!AD10,'regression with bubbles 2'!$B$25:$N$27,'regression with bubbles 2'!N$24)-N$28*N10</f>
        <v>-288.02070838658517</v>
      </c>
      <c r="O37">
        <f t="shared" si="2"/>
        <v>6407</v>
      </c>
      <c r="P37">
        <f t="shared" si="3"/>
        <v>7619.0761971212532</v>
      </c>
      <c r="Q37">
        <f t="shared" si="4"/>
        <v>-1212.0761971212532</v>
      </c>
      <c r="T37">
        <f>AVERAGE(P37,'regression with bubbles 1'!P37)</f>
        <v>8371.2756037010731</v>
      </c>
    </row>
    <row r="38" spans="1:20" x14ac:dyDescent="0.25">
      <c r="A38" t="str">
        <f t="shared" si="1"/>
        <v>learning9</v>
      </c>
      <c r="C38">
        <f>VLOOKUP('raw OAM stairs3'!S11,'regression with bubbles 2'!$B$25:$N$27,'regression with bubbles 2'!C$24)-C$28*C11</f>
        <v>3333</v>
      </c>
      <c r="D38">
        <f>VLOOKUP('raw OAM stairs3'!T11,'regression with bubbles 2'!$B$25:$N$27,'regression with bubbles 2'!D$24)-D$28*D11</f>
        <v>3114.853787245831</v>
      </c>
      <c r="E38">
        <f>VLOOKUP('raw OAM stairs3'!U11,'regression with bubbles 2'!$B$25:$N$27,'regression with bubbles 2'!E$24)-E$28*E11</f>
        <v>2775.3704792695949</v>
      </c>
      <c r="F38">
        <f>VLOOKUP('raw OAM stairs3'!V11,'regression with bubbles 2'!$B$25:$N$27,'regression with bubbles 2'!F$24)-F$28*F11</f>
        <v>1371.7301109494103</v>
      </c>
      <c r="G38">
        <f>VLOOKUP('raw OAM stairs3'!W11,'regression with bubbles 2'!$B$25:$N$27,'regression with bubbles 2'!G$24)-G$28*G11</f>
        <v>0</v>
      </c>
      <c r="H38">
        <f>VLOOKUP('raw OAM stairs3'!X11,'regression with bubbles 2'!$B$25:$N$27,'regression with bubbles 2'!H$24)-H$28*H11</f>
        <v>3251.094114673469</v>
      </c>
      <c r="I38">
        <f>VLOOKUP('raw OAM stairs3'!Y11,'regression with bubbles 2'!$B$25:$N$27,'regression with bubbles 2'!I$24)-I$28*I11</f>
        <v>-126.02765653399092</v>
      </c>
      <c r="J38">
        <f>VLOOKUP('raw OAM stairs3'!Z11,'regression with bubbles 2'!$B$25:$N$27,'regression with bubbles 2'!J$24)-J$28*J11</f>
        <v>-4628.3689808117497</v>
      </c>
      <c r="K38">
        <f>VLOOKUP('raw OAM stairs3'!AA11,'regression with bubbles 2'!$B$25:$N$27,'regression with bubbles 2'!K$24)-K$28*K11</f>
        <v>2065.1697664568819</v>
      </c>
      <c r="L38">
        <f>VLOOKUP('raw OAM stairs3'!AB11,'regression with bubbles 2'!$B$25:$N$27,'regression with bubbles 2'!L$24)-L$28*L11</f>
        <v>2009.6758984712981</v>
      </c>
      <c r="M38">
        <f>VLOOKUP('raw OAM stairs3'!AC11,'regression with bubbles 2'!$B$25:$N$27,'regression with bubbles 2'!M$24)-M$28*M11</f>
        <v>3287.5378435453144</v>
      </c>
      <c r="N38">
        <f>VLOOKUP('raw OAM stairs3'!AD11,'regression with bubbles 2'!$B$25:$N$27,'regression with bubbles 2'!N$24)-N$28*N11</f>
        <v>3248.0978293704693</v>
      </c>
      <c r="O38">
        <f t="shared" si="2"/>
        <v>21451</v>
      </c>
      <c r="P38">
        <f t="shared" si="3"/>
        <v>19702.133192636527</v>
      </c>
      <c r="Q38">
        <f t="shared" si="4"/>
        <v>1748.8668073634726</v>
      </c>
      <c r="T38">
        <f>AVERAGE(P38,'regression with bubbles 1'!P38)</f>
        <v>19902.872547420404</v>
      </c>
    </row>
    <row r="39" spans="1:20" x14ac:dyDescent="0.25">
      <c r="A39" t="str">
        <f t="shared" si="1"/>
        <v>learning10</v>
      </c>
      <c r="C39">
        <f>VLOOKUP('raw OAM stairs3'!S12,'regression with bubbles 2'!$B$25:$N$27,'regression with bubbles 2'!C$24)-C$28*C12</f>
        <v>3333</v>
      </c>
      <c r="D39">
        <f>VLOOKUP('raw OAM stairs3'!T12,'regression with bubbles 2'!$B$25:$N$27,'regression with bubbles 2'!D$24)-D$28*D12</f>
        <v>3333</v>
      </c>
      <c r="E39">
        <f>VLOOKUP('raw OAM stairs3'!U12,'regression with bubbles 2'!$B$25:$N$27,'regression with bubbles 2'!E$24)-E$28*E12</f>
        <v>2775.3704792695949</v>
      </c>
      <c r="F39">
        <f>VLOOKUP('raw OAM stairs3'!V12,'regression with bubbles 2'!$B$25:$N$27,'regression with bubbles 2'!F$24)-F$28*F12</f>
        <v>3333</v>
      </c>
      <c r="G39">
        <f>VLOOKUP('raw OAM stairs3'!W12,'regression with bubbles 2'!$B$25:$N$27,'regression with bubbles 2'!G$24)-G$28*G12</f>
        <v>938.57148820725536</v>
      </c>
      <c r="H39">
        <f>VLOOKUP('raw OAM stairs3'!X12,'regression with bubbles 2'!$B$25:$N$27,'regression with bubbles 2'!H$24)-H$28*H12</f>
        <v>3252.1467962345705</v>
      </c>
      <c r="I39">
        <f>VLOOKUP('raw OAM stairs3'!Y12,'regression with bubbles 2'!$B$25:$N$27,'regression with bubbles 2'!I$24)-I$28*I12</f>
        <v>-524.5131089298884</v>
      </c>
      <c r="J39">
        <f>VLOOKUP('raw OAM stairs3'!Z12,'regression with bubbles 2'!$B$25:$N$27,'regression with bubbles 2'!J$24)-J$28*J12</f>
        <v>1152.6131317296167</v>
      </c>
      <c r="K39">
        <f>VLOOKUP('raw OAM stairs3'!AA12,'regression with bubbles 2'!$B$25:$N$27,'regression with bubbles 2'!K$24)-K$28*K12</f>
        <v>138.33478455242403</v>
      </c>
      <c r="L39">
        <f>VLOOKUP('raw OAM stairs3'!AB12,'regression with bubbles 2'!$B$25:$N$27,'regression with bubbles 2'!L$24)-L$28*L12</f>
        <v>3333</v>
      </c>
      <c r="M39">
        <f>VLOOKUP('raw OAM stairs3'!AC12,'regression with bubbles 2'!$B$25:$N$27,'regression with bubbles 2'!M$24)-M$28*M12</f>
        <v>3327.3671737518598</v>
      </c>
      <c r="N39">
        <f>VLOOKUP('raw OAM stairs3'!AD12,'regression with bubbles 2'!$B$25:$N$27,'regression with bubbles 2'!N$24)-N$28*N12</f>
        <v>-284.25729080288193</v>
      </c>
      <c r="O39">
        <f t="shared" si="2"/>
        <v>25139</v>
      </c>
      <c r="P39">
        <f t="shared" si="3"/>
        <v>24107.633454012554</v>
      </c>
      <c r="Q39">
        <f t="shared" si="4"/>
        <v>1031.3665459874464</v>
      </c>
      <c r="T39">
        <f>AVERAGE(P39,'regression with bubbles 1'!P39)</f>
        <v>23609.317335230615</v>
      </c>
    </row>
    <row r="40" spans="1:20" x14ac:dyDescent="0.25">
      <c r="A40" t="str">
        <f t="shared" si="1"/>
        <v>learning11</v>
      </c>
      <c r="C40">
        <f>VLOOKUP('raw OAM stairs3'!S13,'regression with bubbles 2'!$B$25:$N$27,'regression with bubbles 2'!C$24)-C$28*C13</f>
        <v>0</v>
      </c>
      <c r="D40">
        <f>VLOOKUP('raw OAM stairs3'!T13,'regression with bubbles 2'!$B$25:$N$27,'regression with bubbles 2'!D$24)-D$28*D13</f>
        <v>3333</v>
      </c>
      <c r="E40">
        <f>VLOOKUP('raw OAM stairs3'!U13,'regression with bubbles 2'!$B$25:$N$27,'regression with bubbles 2'!E$24)-E$28*E13</f>
        <v>3333</v>
      </c>
      <c r="F40">
        <f>VLOOKUP('raw OAM stairs3'!V13,'regression with bubbles 2'!$B$25:$N$27,'regression with bubbles 2'!F$24)-F$28*F13</f>
        <v>1371.7301109494103</v>
      </c>
      <c r="G40">
        <f>VLOOKUP('raw OAM stairs3'!W13,'regression with bubbles 2'!$B$25:$N$27,'regression with bubbles 2'!G$24)-G$28*G13</f>
        <v>938.57148820725536</v>
      </c>
      <c r="H40">
        <f>VLOOKUP('raw OAM stairs3'!X13,'regression with bubbles 2'!$B$25:$N$27,'regression with bubbles 2'!H$24)-H$28*H13</f>
        <v>3242.8323793870313</v>
      </c>
      <c r="I40">
        <f>VLOOKUP('raw OAM stairs3'!Y13,'regression with bubbles 2'!$B$25:$N$27,'regression with bubbles 2'!I$24)-I$28*I13</f>
        <v>-1766.318603098573</v>
      </c>
      <c r="J40">
        <f>VLOOKUP('raw OAM stairs3'!Z13,'regression with bubbles 2'!$B$25:$N$27,'regression with bubbles 2'!J$24)-J$28*J13</f>
        <v>-4872.0850285936249</v>
      </c>
      <c r="K40">
        <f>VLOOKUP('raw OAM stairs3'!AA13,'regression with bubbles 2'!$B$25:$N$27,'regression with bubbles 2'!K$24)-K$28*K13</f>
        <v>-1512.4879771513388</v>
      </c>
      <c r="L40">
        <f>VLOOKUP('raw OAM stairs3'!AB13,'regression with bubbles 2'!$B$25:$N$27,'regression with bubbles 2'!L$24)-L$28*L13</f>
        <v>3333</v>
      </c>
      <c r="M40">
        <f>VLOOKUP('raw OAM stairs3'!AC13,'regression with bubbles 2'!$B$25:$N$27,'regression with bubbles 2'!M$24)-M$28*M13</f>
        <v>3287.7875271186672</v>
      </c>
      <c r="N40">
        <f>VLOOKUP('raw OAM stairs3'!AD13,'regression with bubbles 2'!$B$25:$N$27,'regression with bubbles 2'!N$24)-N$28*N13</f>
        <v>-333.12871350956357</v>
      </c>
      <c r="O40">
        <f t="shared" si="2"/>
        <v>9764</v>
      </c>
      <c r="P40">
        <f t="shared" si="3"/>
        <v>10355.901183309266</v>
      </c>
      <c r="Q40">
        <f t="shared" si="4"/>
        <v>-591.90118330926634</v>
      </c>
      <c r="T40">
        <f>AVERAGE(P40,'regression with bubbles 1'!P40)</f>
        <v>10050.102385658791</v>
      </c>
    </row>
    <row r="41" spans="1:20" x14ac:dyDescent="0.25">
      <c r="A41" t="str">
        <f t="shared" si="1"/>
        <v>learning12</v>
      </c>
      <c r="C41">
        <f>VLOOKUP('raw OAM stairs3'!S14,'regression with bubbles 2'!$B$25:$N$27,'regression with bubbles 2'!C$24)-C$28*C14</f>
        <v>0</v>
      </c>
      <c r="D41">
        <f>VLOOKUP('raw OAM stairs3'!T14,'regression with bubbles 2'!$B$25:$N$27,'regression with bubbles 2'!D$24)-D$28*D14</f>
        <v>3114.853787245831</v>
      </c>
      <c r="E41">
        <f>VLOOKUP('raw OAM stairs3'!U14,'regression with bubbles 2'!$B$25:$N$27,'regression with bubbles 2'!E$24)-E$28*E14</f>
        <v>2775.3704792695949</v>
      </c>
      <c r="F41">
        <f>VLOOKUP('raw OAM stairs3'!V14,'regression with bubbles 2'!$B$25:$N$27,'regression with bubbles 2'!F$24)-F$28*F14</f>
        <v>1371.7301109494103</v>
      </c>
      <c r="G41">
        <f>VLOOKUP('raw OAM stairs3'!W14,'regression with bubbles 2'!$B$25:$N$27,'regression with bubbles 2'!G$24)-G$28*G14</f>
        <v>938.57148820725536</v>
      </c>
      <c r="H41">
        <f>VLOOKUP('raw OAM stairs3'!X14,'regression with bubbles 2'!$B$25:$N$27,'regression with bubbles 2'!H$24)-H$28*H14</f>
        <v>3291.7131031863159</v>
      </c>
      <c r="I41">
        <f>VLOOKUP('raw OAM stairs3'!Y14,'regression with bubbles 2'!$B$25:$N$27,'regression with bubbles 2'!I$24)-I$28*I14</f>
        <v>-727.63819534213872</v>
      </c>
      <c r="J41">
        <f>VLOOKUP('raw OAM stairs3'!Z14,'regression with bubbles 2'!$B$25:$N$27,'regression with bubbles 2'!J$24)-J$28*J14</f>
        <v>-4766.6457164205622</v>
      </c>
      <c r="K41">
        <f>VLOOKUP('raw OAM stairs3'!AA14,'regression with bubbles 2'!$B$25:$N$27,'regression with bubbles 2'!K$24)-K$28*K14</f>
        <v>1904.6567071723657</v>
      </c>
      <c r="L41">
        <f>VLOOKUP('raw OAM stairs3'!AB14,'regression with bubbles 2'!$B$25:$N$27,'regression with bubbles 2'!L$24)-L$28*L14</f>
        <v>3333</v>
      </c>
      <c r="M41">
        <f>VLOOKUP('raw OAM stairs3'!AC14,'regression with bubbles 2'!$B$25:$N$27,'regression with bubbles 2'!M$24)-M$28*M14</f>
        <v>3284.5451573351274</v>
      </c>
      <c r="N41">
        <f>VLOOKUP('raw OAM stairs3'!AD14,'regression with bubbles 2'!$B$25:$N$27,'regression with bubbles 2'!N$24)-N$28*N14</f>
        <v>3203.6126433546528</v>
      </c>
      <c r="O41">
        <f t="shared" si="2"/>
        <v>17396</v>
      </c>
      <c r="P41">
        <f t="shared" si="3"/>
        <v>17723.769564957853</v>
      </c>
      <c r="Q41">
        <f t="shared" si="4"/>
        <v>-327.76956495785271</v>
      </c>
      <c r="T41">
        <f>AVERAGE(P41,'regression with bubbles 1'!P41)</f>
        <v>16978.741318137723</v>
      </c>
    </row>
    <row r="42" spans="1:20" x14ac:dyDescent="0.25">
      <c r="A42" t="str">
        <f t="shared" si="1"/>
        <v>learning13</v>
      </c>
      <c r="C42">
        <f>VLOOKUP('raw OAM stairs3'!S15,'regression with bubbles 2'!$B$25:$N$27,'regression with bubbles 2'!C$24)-C$28*C15</f>
        <v>3333</v>
      </c>
      <c r="D42">
        <f>VLOOKUP('raw OAM stairs3'!T15,'regression with bubbles 2'!$B$25:$N$27,'regression with bubbles 2'!D$24)-D$28*D15</f>
        <v>3333</v>
      </c>
      <c r="E42">
        <f>VLOOKUP('raw OAM stairs3'!U15,'regression with bubbles 2'!$B$25:$N$27,'regression with bubbles 2'!E$24)-E$28*E15</f>
        <v>2775.3704792695949</v>
      </c>
      <c r="F42">
        <f>VLOOKUP('raw OAM stairs3'!V15,'regression with bubbles 2'!$B$25:$N$27,'regression with bubbles 2'!F$24)-F$28*F15</f>
        <v>1371.7301109494103</v>
      </c>
      <c r="G42">
        <f>VLOOKUP('raw OAM stairs3'!W15,'regression with bubbles 2'!$B$25:$N$27,'regression with bubbles 2'!G$24)-G$28*G15</f>
        <v>3333</v>
      </c>
      <c r="H42">
        <f>VLOOKUP('raw OAM stairs3'!X15,'regression with bubbles 2'!$B$25:$N$27,'regression with bubbles 2'!H$24)-H$28*H15</f>
        <v>3238.0844225528217</v>
      </c>
      <c r="I42">
        <f>VLOOKUP('raw OAM stairs3'!Y15,'regression with bubbles 2'!$B$25:$N$27,'regression with bubbles 2'!I$24)-I$28*I15</f>
        <v>-3417.6479406273047</v>
      </c>
      <c r="J42">
        <f>VLOOKUP('raw OAM stairs3'!Z15,'regression with bubbles 2'!$B$25:$N$27,'regression with bubbles 2'!J$24)-J$28*J15</f>
        <v>884.30188646516717</v>
      </c>
      <c r="K42">
        <f>VLOOKUP('raw OAM stairs3'!AA15,'regression with bubbles 2'!$B$25:$N$27,'regression with bubbles 2'!K$24)-K$28*K15</f>
        <v>-1449.1744926557803</v>
      </c>
      <c r="L42">
        <f>VLOOKUP('raw OAM stairs3'!AB15,'regression with bubbles 2'!$B$25:$N$27,'regression with bubbles 2'!L$24)-L$28*L15</f>
        <v>3333</v>
      </c>
      <c r="M42">
        <f>VLOOKUP('raw OAM stairs3'!AC15,'regression with bubbles 2'!$B$25:$N$27,'regression with bubbles 2'!M$24)-M$28*M15</f>
        <v>3324.415808414728</v>
      </c>
      <c r="N42">
        <f>VLOOKUP('raw OAM stairs3'!AD15,'regression with bubbles 2'!$B$25:$N$27,'regression with bubbles 2'!N$24)-N$28*N15</f>
        <v>-230.52257847218937</v>
      </c>
      <c r="O42">
        <f t="shared" si="2"/>
        <v>19840</v>
      </c>
      <c r="P42">
        <f t="shared" si="3"/>
        <v>19828.557695896448</v>
      </c>
      <c r="Q42">
        <f t="shared" si="4"/>
        <v>11.442304103551578</v>
      </c>
      <c r="T42">
        <f>AVERAGE(P42,'regression with bubbles 1'!P42)</f>
        <v>20301.505067361919</v>
      </c>
    </row>
    <row r="43" spans="1:20" x14ac:dyDescent="0.25">
      <c r="A43" t="str">
        <f t="shared" si="1"/>
        <v>learning14</v>
      </c>
      <c r="C43">
        <f>VLOOKUP('raw OAM stairs3'!S16,'regression with bubbles 2'!$B$25:$N$27,'regression with bubbles 2'!C$24)-C$28*C16</f>
        <v>0</v>
      </c>
      <c r="D43">
        <f>VLOOKUP('raw OAM stairs3'!T16,'regression with bubbles 2'!$B$25:$N$27,'regression with bubbles 2'!D$24)-D$28*D16</f>
        <v>3333</v>
      </c>
      <c r="E43">
        <f>VLOOKUP('raw OAM stairs3'!U16,'regression with bubbles 2'!$B$25:$N$27,'regression with bubbles 2'!E$24)-E$28*E16</f>
        <v>2775.3704792695949</v>
      </c>
      <c r="F43">
        <f>VLOOKUP('raw OAM stairs3'!V16,'regression with bubbles 2'!$B$25:$N$27,'regression with bubbles 2'!F$24)-F$28*F16</f>
        <v>1708.1308842989938</v>
      </c>
      <c r="G43">
        <f>VLOOKUP('raw OAM stairs3'!W16,'regression with bubbles 2'!$B$25:$N$27,'regression with bubbles 2'!G$24)-G$28*G16</f>
        <v>938.57148820725536</v>
      </c>
      <c r="H43">
        <f>VLOOKUP('raw OAM stairs3'!X16,'regression with bubbles 2'!$B$25:$N$27,'regression with bubbles 2'!H$24)-H$28*H16</f>
        <v>-157.79333607269521</v>
      </c>
      <c r="I43">
        <f>VLOOKUP('raw OAM stairs3'!Y16,'regression with bubbles 2'!$B$25:$N$27,'regression with bubbles 2'!I$24)-I$28*I16</f>
        <v>-1989.9425514423347</v>
      </c>
      <c r="J43">
        <f>VLOOKUP('raw OAM stairs3'!Z16,'regression with bubbles 2'!$B$25:$N$27,'regression with bubbles 2'!J$24)-J$28*J16</f>
        <v>-4660.8118363440299</v>
      </c>
      <c r="K43">
        <f>VLOOKUP('raw OAM stairs3'!AA16,'regression with bubbles 2'!$B$25:$N$27,'regression with bubbles 2'!K$24)-K$28*K16</f>
        <v>-2271.3580518798026</v>
      </c>
      <c r="L43">
        <f>VLOOKUP('raw OAM stairs3'!AB16,'regression with bubbles 2'!$B$25:$N$27,'regression with bubbles 2'!L$24)-L$28*L16</f>
        <v>3333</v>
      </c>
      <c r="M43">
        <f>VLOOKUP('raw OAM stairs3'!AC16,'regression with bubbles 2'!$B$25:$N$27,'regression with bubbles 2'!M$24)-M$28*M16</f>
        <v>3291.3525513790401</v>
      </c>
      <c r="N43">
        <f>VLOOKUP('raw OAM stairs3'!AD16,'regression with bubbles 2'!$B$25:$N$27,'regression with bubbles 2'!N$24)-N$28*N16</f>
        <v>-262.90917204462158</v>
      </c>
      <c r="O43">
        <f t="shared" si="2"/>
        <v>6941</v>
      </c>
      <c r="P43">
        <f t="shared" si="3"/>
        <v>6036.6104553714022</v>
      </c>
      <c r="Q43">
        <f t="shared" si="4"/>
        <v>904.38954462859783</v>
      </c>
      <c r="T43">
        <f>AVERAGE(P43,'regression with bubbles 1'!P43)</f>
        <v>6750.5770848928059</v>
      </c>
    </row>
    <row r="44" spans="1:20" x14ac:dyDescent="0.25">
      <c r="A44" t="str">
        <f t="shared" si="1"/>
        <v>learning15</v>
      </c>
      <c r="C44">
        <f>VLOOKUP('raw OAM stairs3'!S17,'regression with bubbles 2'!$B$25:$N$27,'regression with bubbles 2'!C$24)-C$28*C17</f>
        <v>0</v>
      </c>
      <c r="D44">
        <f>VLOOKUP('raw OAM stairs3'!T17,'regression with bubbles 2'!$B$25:$N$27,'regression with bubbles 2'!D$24)-D$28*D17</f>
        <v>3333</v>
      </c>
      <c r="E44">
        <f>VLOOKUP('raw OAM stairs3'!U17,'regression with bubbles 2'!$B$25:$N$27,'regression with bubbles 2'!E$24)-E$28*E17</f>
        <v>1769.6974743081912</v>
      </c>
      <c r="F44">
        <f>VLOOKUP('raw OAM stairs3'!V17,'regression with bubbles 2'!$B$25:$N$27,'regression with bubbles 2'!F$24)-F$28*F17</f>
        <v>1371.7301109494103</v>
      </c>
      <c r="G44">
        <f>VLOOKUP('raw OAM stairs3'!W17,'regression with bubbles 2'!$B$25:$N$27,'regression with bubbles 2'!G$24)-G$28*G17</f>
        <v>0</v>
      </c>
      <c r="H44">
        <f>VLOOKUP('raw OAM stairs3'!X17,'regression with bubbles 2'!$B$25:$N$27,'regression with bubbles 2'!H$24)-H$28*H17</f>
        <v>3286.4859947449841</v>
      </c>
      <c r="I44">
        <f>VLOOKUP('raw OAM stairs3'!Y17,'regression with bubbles 2'!$B$25:$N$27,'regression with bubbles 2'!I$24)-I$28*I17</f>
        <v>-3329.4407165583771</v>
      </c>
      <c r="J44">
        <f>VLOOKUP('raw OAM stairs3'!Z17,'regression with bubbles 2'!$B$25:$N$27,'regression with bubbles 2'!J$24)-J$28*J17</f>
        <v>-6035.1616593097096</v>
      </c>
      <c r="K44">
        <f>VLOOKUP('raw OAM stairs3'!AA17,'regression with bubbles 2'!$B$25:$N$27,'regression with bubbles 2'!K$24)-K$28*K17</f>
        <v>1156.2645682583079</v>
      </c>
      <c r="L44">
        <f>VLOOKUP('raw OAM stairs3'!AB17,'regression with bubbles 2'!$B$25:$N$27,'regression with bubbles 2'!L$24)-L$28*L17</f>
        <v>3333</v>
      </c>
      <c r="M44">
        <f>VLOOKUP('raw OAM stairs3'!AC17,'regression with bubbles 2'!$B$25:$N$27,'regression with bubbles 2'!M$24)-M$28*M17</f>
        <v>3289.2038659801865</v>
      </c>
      <c r="N44">
        <f>VLOOKUP('raw OAM stairs3'!AD17,'regression with bubbles 2'!$B$25:$N$27,'regression with bubbles 2'!N$24)-N$28*N17</f>
        <v>3241.0215441954779</v>
      </c>
      <c r="O44">
        <f t="shared" si="2"/>
        <v>11709</v>
      </c>
      <c r="P44">
        <f t="shared" si="3"/>
        <v>11415.80118256847</v>
      </c>
      <c r="Q44">
        <f t="shared" si="4"/>
        <v>293.19881743153019</v>
      </c>
      <c r="T44">
        <f>AVERAGE(P44,'regression with bubbles 1'!P44)</f>
        <v>11774.749773746378</v>
      </c>
    </row>
    <row r="45" spans="1:20" x14ac:dyDescent="0.25">
      <c r="A45" t="str">
        <f t="shared" si="1"/>
        <v>learning16</v>
      </c>
      <c r="C45">
        <f>VLOOKUP('raw OAM stairs3'!S18,'regression with bubbles 2'!$B$25:$N$27,'regression with bubbles 2'!C$24)-C$28*C18</f>
        <v>0</v>
      </c>
      <c r="D45">
        <f>VLOOKUP('raw OAM stairs3'!T18,'regression with bubbles 2'!$B$25:$N$27,'regression with bubbles 2'!D$24)-D$28*D18</f>
        <v>2876.2994115543625</v>
      </c>
      <c r="E45">
        <f>VLOOKUP('raw OAM stairs3'!U18,'regression with bubbles 2'!$B$25:$N$27,'regression with bubbles 2'!E$24)-E$28*E18</f>
        <v>2775.3704792695949</v>
      </c>
      <c r="F45">
        <f>VLOOKUP('raw OAM stairs3'!V18,'regression with bubbles 2'!$B$25:$N$27,'regression with bubbles 2'!F$24)-F$28*F18</f>
        <v>3333</v>
      </c>
      <c r="G45">
        <f>VLOOKUP('raw OAM stairs3'!W18,'regression with bubbles 2'!$B$25:$N$27,'regression with bubbles 2'!G$24)-G$28*G18</f>
        <v>3333</v>
      </c>
      <c r="H45">
        <f>VLOOKUP('raw OAM stairs3'!X18,'regression with bubbles 2'!$B$25:$N$27,'regression with bubbles 2'!H$24)-H$28*H18</f>
        <v>-155.73153218750332</v>
      </c>
      <c r="I45">
        <f>VLOOKUP('raw OAM stairs3'!Y18,'regression with bubbles 2'!$B$25:$N$27,'regression with bubbles 2'!I$24)-I$28*I18</f>
        <v>-4474.8922741858669</v>
      </c>
      <c r="J45">
        <f>VLOOKUP('raw OAM stairs3'!Z18,'regression with bubbles 2'!$B$25:$N$27,'regression with bubbles 2'!J$24)-J$28*J18</f>
        <v>-366.69929458032766</v>
      </c>
      <c r="K45">
        <f>VLOOKUP('raw OAM stairs3'!AA18,'regression with bubbles 2'!$B$25:$N$27,'regression with bubbles 2'!K$24)-K$28*K18</f>
        <v>-545.17386015756574</v>
      </c>
      <c r="L45">
        <f>VLOOKUP('raw OAM stairs3'!AB18,'regression with bubbles 2'!$B$25:$N$27,'regression with bubbles 2'!L$24)-L$28*L18</f>
        <v>3333</v>
      </c>
      <c r="M45">
        <f>VLOOKUP('raw OAM stairs3'!AC18,'regression with bubbles 2'!$B$25:$N$27,'regression with bubbles 2'!M$24)-M$28*M18</f>
        <v>3326.8976983005555</v>
      </c>
      <c r="N45">
        <f>VLOOKUP('raw OAM stairs3'!AD18,'regression with bubbles 2'!$B$25:$N$27,'regression with bubbles 2'!N$24)-N$28*N18</f>
        <v>3177.8385334944319</v>
      </c>
      <c r="O45">
        <f t="shared" si="2"/>
        <v>14684</v>
      </c>
      <c r="P45">
        <f t="shared" si="3"/>
        <v>16612.909161507683</v>
      </c>
      <c r="Q45">
        <f t="shared" si="4"/>
        <v>-1928.9091615076832</v>
      </c>
      <c r="T45">
        <f>AVERAGE(P45,'regression with bubbles 1'!P45)</f>
        <v>15851.082073009526</v>
      </c>
    </row>
    <row r="46" spans="1:20" x14ac:dyDescent="0.25">
      <c r="A46" t="str">
        <f t="shared" si="1"/>
        <v>learning17</v>
      </c>
      <c r="C46">
        <f>VLOOKUP('raw OAM stairs3'!S19,'regression with bubbles 2'!$B$25:$N$27,'regression with bubbles 2'!C$24)-C$28*C19</f>
        <v>0</v>
      </c>
      <c r="D46">
        <f>VLOOKUP('raw OAM stairs3'!T19,'regression with bubbles 2'!$B$25:$N$27,'regression with bubbles 2'!D$24)-D$28*D19</f>
        <v>3114.853787245831</v>
      </c>
      <c r="E46">
        <f>VLOOKUP('raw OAM stairs3'!U19,'regression with bubbles 2'!$B$25:$N$27,'regression with bubbles 2'!E$24)-E$28*E19</f>
        <v>3333</v>
      </c>
      <c r="F46">
        <f>VLOOKUP('raw OAM stairs3'!V19,'regression with bubbles 2'!$B$25:$N$27,'regression with bubbles 2'!F$24)-F$28*F19</f>
        <v>1708.1308842989938</v>
      </c>
      <c r="G46">
        <f>VLOOKUP('raw OAM stairs3'!W19,'regression with bubbles 2'!$B$25:$N$27,'regression with bubbles 2'!G$24)-G$28*G19</f>
        <v>0</v>
      </c>
      <c r="H46">
        <f>VLOOKUP('raw OAM stairs3'!X19,'regression with bubbles 2'!$B$25:$N$27,'regression with bubbles 2'!H$24)-H$28*H19</f>
        <v>-182.50594320365698</v>
      </c>
      <c r="I46">
        <f>VLOOKUP('raw OAM stairs3'!Y19,'regression with bubbles 2'!$B$25:$N$27,'regression with bubbles 2'!I$24)-I$28*I19</f>
        <v>-3032.5892105951234</v>
      </c>
      <c r="J46">
        <f>VLOOKUP('raw OAM stairs3'!Z19,'regression with bubbles 2'!$B$25:$N$27,'regression with bubbles 2'!J$24)-J$28*J19</f>
        <v>-3149.6978091949441</v>
      </c>
      <c r="K46">
        <f>VLOOKUP('raw OAM stairs3'!AA19,'regression with bubbles 2'!$B$25:$N$27,'regression with bubbles 2'!K$24)-K$28*K19</f>
        <v>-1090.0265225066742</v>
      </c>
      <c r="L46">
        <f>VLOOKUP('raw OAM stairs3'!AB19,'regression with bubbles 2'!$B$25:$N$27,'regression with bubbles 2'!L$24)-L$28*L19</f>
        <v>3333</v>
      </c>
      <c r="M46">
        <f>VLOOKUP('raw OAM stairs3'!AC19,'regression with bubbles 2'!$B$25:$N$27,'regression with bubbles 2'!M$24)-M$28*M19</f>
        <v>-10.29417239573463</v>
      </c>
      <c r="N46">
        <f>VLOOKUP('raw OAM stairs3'!AD19,'regression with bubbles 2'!$B$25:$N$27,'regression with bubbles 2'!N$24)-N$28*N19</f>
        <v>3138.4154091581036</v>
      </c>
      <c r="O46">
        <f t="shared" si="2"/>
        <v>8988</v>
      </c>
      <c r="P46">
        <f t="shared" si="3"/>
        <v>7162.2864228067956</v>
      </c>
      <c r="Q46">
        <f t="shared" si="4"/>
        <v>1825.7135771932044</v>
      </c>
      <c r="T46">
        <f>AVERAGE(P46,'regression with bubbles 1'!P46)</f>
        <v>7300.4756591878013</v>
      </c>
    </row>
    <row r="47" spans="1:20" x14ac:dyDescent="0.25">
      <c r="A47" t="str">
        <f t="shared" si="1"/>
        <v>learning18</v>
      </c>
      <c r="C47">
        <f>VLOOKUP('raw OAM stairs3'!S20,'regression with bubbles 2'!$B$25:$N$27,'regression with bubbles 2'!C$24)-C$28*C20</f>
        <v>3333</v>
      </c>
      <c r="D47">
        <f>VLOOKUP('raw OAM stairs3'!T20,'regression with bubbles 2'!$B$25:$N$27,'regression with bubbles 2'!D$24)-D$28*D20</f>
        <v>3114.853787245831</v>
      </c>
      <c r="E47">
        <f>VLOOKUP('raw OAM stairs3'!U20,'regression with bubbles 2'!$B$25:$N$27,'regression with bubbles 2'!E$24)-E$28*E20</f>
        <v>1769.6974743081912</v>
      </c>
      <c r="F47">
        <f>VLOOKUP('raw OAM stairs3'!V20,'regression with bubbles 2'!$B$25:$N$27,'regression with bubbles 2'!F$24)-F$28*F20</f>
        <v>3333</v>
      </c>
      <c r="G47">
        <f>VLOOKUP('raw OAM stairs3'!W20,'regression with bubbles 2'!$B$25:$N$27,'regression with bubbles 2'!G$24)-G$28*G20</f>
        <v>0</v>
      </c>
      <c r="H47">
        <f>VLOOKUP('raw OAM stairs3'!X20,'regression with bubbles 2'!$B$25:$N$27,'regression with bubbles 2'!H$24)-H$28*H20</f>
        <v>3262.1146016372759</v>
      </c>
      <c r="I47">
        <f>VLOOKUP('raw OAM stairs3'!Y20,'regression with bubbles 2'!$B$25:$N$27,'regression with bubbles 2'!I$24)-I$28*I20</f>
        <v>-2070.0030630389965</v>
      </c>
      <c r="J47">
        <f>VLOOKUP('raw OAM stairs3'!Z20,'regression with bubbles 2'!$B$25:$N$27,'regression with bubbles 2'!J$24)-J$28*J20</f>
        <v>-4060.4654250648246</v>
      </c>
      <c r="K47">
        <f>VLOOKUP('raw OAM stairs3'!AA20,'regression with bubbles 2'!$B$25:$N$27,'regression with bubbles 2'!K$24)-K$28*K20</f>
        <v>1785.6095215363493</v>
      </c>
      <c r="L47">
        <f>VLOOKUP('raw OAM stairs3'!AB20,'regression with bubbles 2'!$B$25:$N$27,'regression with bubbles 2'!L$24)-L$28*L20</f>
        <v>2009.6758984712981</v>
      </c>
      <c r="M47">
        <f>VLOOKUP('raw OAM stairs3'!AC20,'regression with bubbles 2'!$B$25:$N$27,'regression with bubbles 2'!M$24)-M$28*M20</f>
        <v>-12.909695743357018</v>
      </c>
      <c r="N47">
        <f>VLOOKUP('raw OAM stairs3'!AD20,'regression with bubbles 2'!$B$25:$N$27,'regression with bubbles 2'!N$24)-N$28*N20</f>
        <v>3213.895784358011</v>
      </c>
      <c r="O47">
        <f t="shared" si="2"/>
        <v>15413</v>
      </c>
      <c r="P47">
        <f t="shared" si="3"/>
        <v>15678.468883709778</v>
      </c>
      <c r="Q47">
        <f t="shared" si="4"/>
        <v>-265.46888370977831</v>
      </c>
      <c r="T47">
        <f>AVERAGE(P47,'regression with bubbles 1'!P47)</f>
        <v>15966.388972227522</v>
      </c>
    </row>
    <row r="48" spans="1:20" x14ac:dyDescent="0.25">
      <c r="A48" t="str">
        <f t="shared" si="1"/>
        <v>learning19</v>
      </c>
      <c r="C48">
        <f>VLOOKUP('raw OAM stairs3'!S21,'regression with bubbles 2'!$B$25:$N$27,'regression with bubbles 2'!C$24)-C$28*C21</f>
        <v>3333</v>
      </c>
      <c r="D48">
        <f>VLOOKUP('raw OAM stairs3'!T21,'regression with bubbles 2'!$B$25:$N$27,'regression with bubbles 2'!D$24)-D$28*D21</f>
        <v>2876.2994115543625</v>
      </c>
      <c r="E48">
        <f>VLOOKUP('raw OAM stairs3'!U21,'regression with bubbles 2'!$B$25:$N$27,'regression with bubbles 2'!E$24)-E$28*E21</f>
        <v>3333</v>
      </c>
      <c r="F48">
        <f>VLOOKUP('raw OAM stairs3'!V21,'regression with bubbles 2'!$B$25:$N$27,'regression with bubbles 2'!F$24)-F$28*F21</f>
        <v>3333</v>
      </c>
      <c r="G48">
        <f>VLOOKUP('raw OAM stairs3'!W21,'regression with bubbles 2'!$B$25:$N$27,'regression with bubbles 2'!G$24)-G$28*G21</f>
        <v>3333</v>
      </c>
      <c r="H48">
        <f>VLOOKUP('raw OAM stairs3'!X21,'regression with bubbles 2'!$B$25:$N$27,'regression with bubbles 2'!H$24)-H$28*H21</f>
        <v>-126.29274784083762</v>
      </c>
      <c r="I48">
        <f>VLOOKUP('raw OAM stairs3'!Y21,'regression with bubbles 2'!$B$25:$N$27,'regression with bubbles 2'!I$24)-I$28*I21</f>
        <v>-2829.0821321392095</v>
      </c>
      <c r="J48">
        <f>VLOOKUP('raw OAM stairs3'!Z21,'regression with bubbles 2'!$B$25:$N$27,'regression with bubbles 2'!J$24)-J$28*J21</f>
        <v>685.30437956070091</v>
      </c>
      <c r="K48">
        <f>VLOOKUP('raw OAM stairs3'!AA21,'regression with bubbles 2'!$B$25:$N$27,'regression with bubbles 2'!K$24)-K$28*K21</f>
        <v>442.64079277931978</v>
      </c>
      <c r="L48">
        <f>VLOOKUP('raw OAM stairs3'!AB21,'regression with bubbles 2'!$B$25:$N$27,'regression with bubbles 2'!L$24)-L$28*L21</f>
        <v>2009.6758984712981</v>
      </c>
      <c r="M48">
        <f>VLOOKUP('raw OAM stairs3'!AC21,'regression with bubbles 2'!$B$25:$N$27,'regression with bubbles 2'!M$24)-M$28*M21</f>
        <v>3325.0980424038889</v>
      </c>
      <c r="N48">
        <f>VLOOKUP('raw OAM stairs3'!AD21,'regression with bubbles 2'!$B$25:$N$27,'regression with bubbles 2'!N$24)-N$28*N21</f>
        <v>3128.7550872619076</v>
      </c>
      <c r="O48">
        <f t="shared" si="2"/>
        <v>24136</v>
      </c>
      <c r="P48">
        <f t="shared" si="3"/>
        <v>22844.398732051428</v>
      </c>
      <c r="Q48">
        <f t="shared" si="4"/>
        <v>1291.6012679485721</v>
      </c>
      <c r="T48">
        <f>AVERAGE(P48,'regression with bubbles 1'!P48)</f>
        <v>22794.80247028864</v>
      </c>
    </row>
    <row r="49" spans="1:20" x14ac:dyDescent="0.25">
      <c r="A49" t="str">
        <f t="shared" si="1"/>
        <v>learning20</v>
      </c>
      <c r="C49">
        <f>VLOOKUP('raw OAM stairs3'!S22,'regression with bubbles 2'!$B$25:$N$27,'regression with bubbles 2'!C$24)-C$28*C22</f>
        <v>0</v>
      </c>
      <c r="D49">
        <f>VLOOKUP('raw OAM stairs3'!T22,'regression with bubbles 2'!$B$25:$N$27,'regression with bubbles 2'!D$24)-D$28*D22</f>
        <v>3114.853787245831</v>
      </c>
      <c r="E49">
        <f>VLOOKUP('raw OAM stairs3'!U22,'regression with bubbles 2'!$B$25:$N$27,'regression with bubbles 2'!E$24)-E$28*E22</f>
        <v>3333</v>
      </c>
      <c r="F49">
        <f>VLOOKUP('raw OAM stairs3'!V22,'regression with bubbles 2'!$B$25:$N$27,'regression with bubbles 2'!F$24)-F$28*F22</f>
        <v>1708.1308842989938</v>
      </c>
      <c r="G49">
        <f>VLOOKUP('raw OAM stairs3'!W22,'regression with bubbles 2'!$B$25:$N$27,'regression with bubbles 2'!G$24)-G$28*G22</f>
        <v>0</v>
      </c>
      <c r="H49">
        <f>VLOOKUP('raw OAM stairs3'!X22,'regression with bubbles 2'!$B$25:$N$27,'regression with bubbles 2'!H$24)-H$28*H22</f>
        <v>-144.03587705002406</v>
      </c>
      <c r="I49">
        <f>VLOOKUP('raw OAM stairs3'!Y22,'regression with bubbles 2'!$B$25:$N$27,'regression with bubbles 2'!I$24)-I$28*I22</f>
        <v>-2155.796979797291</v>
      </c>
      <c r="J49">
        <f>VLOOKUP('raw OAM stairs3'!Z22,'regression with bubbles 2'!$B$25:$N$27,'regression with bubbles 2'!J$24)-J$28*J22</f>
        <v>-4363.4116261131066</v>
      </c>
      <c r="K49">
        <f>VLOOKUP('raw OAM stairs3'!AA22,'regression with bubbles 2'!$B$25:$N$27,'regression with bubbles 2'!K$24)-K$28*K22</f>
        <v>-220.5902507921196</v>
      </c>
      <c r="L49">
        <f>VLOOKUP('raw OAM stairs3'!AB22,'regression with bubbles 2'!$B$25:$N$27,'regression with bubbles 2'!L$24)-L$28*L22</f>
        <v>3333</v>
      </c>
      <c r="M49">
        <f>VLOOKUP('raw OAM stairs3'!AC22,'regression with bubbles 2'!$B$25:$N$27,'regression with bubbles 2'!M$24)-M$28*M22</f>
        <v>3293.0959405549511</v>
      </c>
      <c r="N49">
        <f>VLOOKUP('raw OAM stairs3'!AD22,'regression with bubbles 2'!$B$25:$N$27,'regression with bubbles 2'!N$24)-N$28*N22</f>
        <v>-319.83748873331581</v>
      </c>
      <c r="O49">
        <f t="shared" si="2"/>
        <v>6651</v>
      </c>
      <c r="P49">
        <f t="shared" si="3"/>
        <v>7578.4083896139182</v>
      </c>
      <c r="Q49">
        <f t="shared" si="4"/>
        <v>-927.40838961391819</v>
      </c>
      <c r="T49">
        <f>AVERAGE(P49,'regression with bubbles 1'!P49)</f>
        <v>6957.9055238076398</v>
      </c>
    </row>
    <row r="50" spans="1:20" x14ac:dyDescent="0.25">
      <c r="O50">
        <f>SUM(O30:O49)</f>
        <v>282502</v>
      </c>
      <c r="P50">
        <f>SUM(P30:P49)</f>
        <v>282501.99999933905</v>
      </c>
      <c r="Q50" t="s">
        <v>295</v>
      </c>
      <c r="R50" s="20">
        <f>P50/O50</f>
        <v>0.99999999999766043</v>
      </c>
    </row>
    <row r="51" spans="1:20" x14ac:dyDescent="0.25">
      <c r="P51" s="16">
        <f>CORREL(P30:P49,O30:O49)</f>
        <v>0.98228399558717927</v>
      </c>
      <c r="Q51" t="s">
        <v>272</v>
      </c>
      <c r="T51">
        <f>CORREL(T30:T49,O30:O49)</f>
        <v>0.98215379156306115</v>
      </c>
    </row>
    <row r="52" spans="1:20" x14ac:dyDescent="0.25">
      <c r="C52" t="str">
        <f>C2</f>
        <v>x1</v>
      </c>
      <c r="D52" t="str">
        <f t="shared" ref="D52:O52" si="5">D2</f>
        <v>x2</v>
      </c>
      <c r="E52" t="str">
        <f t="shared" si="5"/>
        <v>x3</v>
      </c>
      <c r="F52" t="str">
        <f t="shared" si="5"/>
        <v>x4</v>
      </c>
      <c r="G52" t="str">
        <f t="shared" si="5"/>
        <v>x5</v>
      </c>
      <c r="H52" t="str">
        <f t="shared" si="5"/>
        <v>x6</v>
      </c>
      <c r="I52" t="str">
        <f t="shared" si="5"/>
        <v>x7</v>
      </c>
      <c r="J52" t="str">
        <f t="shared" si="5"/>
        <v>x8</v>
      </c>
      <c r="K52" t="str">
        <f t="shared" si="5"/>
        <v>x9</v>
      </c>
      <c r="L52" t="str">
        <f t="shared" si="5"/>
        <v>x10</v>
      </c>
      <c r="M52" t="str">
        <f t="shared" si="5"/>
        <v>x11</v>
      </c>
      <c r="N52" t="str">
        <f t="shared" si="5"/>
        <v>x12</v>
      </c>
      <c r="O52" t="str">
        <f t="shared" si="5"/>
        <v>Y</v>
      </c>
      <c r="P52" t="s">
        <v>302</v>
      </c>
    </row>
    <row r="53" spans="1:20" x14ac:dyDescent="0.25">
      <c r="A53" t="str">
        <f>'raw OAM stairs3'!A23</f>
        <v>testing1</v>
      </c>
      <c r="B53" t="str">
        <f>'raw OAM stairs3'!B23</f>
        <v>start_21</v>
      </c>
      <c r="C53">
        <f>VLOOKUP('raw OAM stairs3'!S23,'regression with bubbles 2'!$B$25:$N$27,'regression with bubbles 2'!C$24)-'raw OAM stairs3'!C23*C$28</f>
        <v>3333</v>
      </c>
      <c r="D53">
        <f>VLOOKUP('raw OAM stairs3'!T23,'regression with bubbles 2'!$B$25:$N$27,'regression with bubbles 2'!D$24)-'raw OAM stairs3'!D23*D$28</f>
        <v>3114.853787245831</v>
      </c>
      <c r="E53">
        <f>VLOOKUP('raw OAM stairs3'!U23,'regression with bubbles 2'!$B$25:$N$27,'regression with bubbles 2'!E$24)-'raw OAM stairs3'!E23*E$28</f>
        <v>1769.6974743081912</v>
      </c>
      <c r="F53">
        <f>VLOOKUP('raw OAM stairs3'!V23,'regression with bubbles 2'!$B$25:$N$27,'regression with bubbles 2'!F$24)-'raw OAM stairs3'!F23*F$28</f>
        <v>3333</v>
      </c>
      <c r="G53">
        <f>VLOOKUP('raw OAM stairs3'!W23,'regression with bubbles 2'!$B$25:$N$27,'regression with bubbles 2'!G$24)-'raw OAM stairs3'!G23*G$28</f>
        <v>0</v>
      </c>
      <c r="H53">
        <f>VLOOKUP('raw OAM stairs3'!X23,'regression with bubbles 2'!$B$25:$N$27,'regression with bubbles 2'!H$24)-'raw OAM stairs3'!H23*H$28</f>
        <v>3282.6092226509968</v>
      </c>
      <c r="I53">
        <f>VLOOKUP('raw OAM stairs3'!Y23,'regression with bubbles 2'!$B$25:$N$27,'regression with bubbles 2'!I$24)-'raw OAM stairs3'!I23*I$28</f>
        <v>-303.68445994042395</v>
      </c>
      <c r="J53">
        <f>VLOOKUP('raw OAM stairs3'!Z23,'regression with bubbles 2'!$B$25:$N$27,'regression with bubbles 2'!J$24)-'raw OAM stairs3'!J23*J$28</f>
        <v>-5472.0587853655179</v>
      </c>
      <c r="K53">
        <f>VLOOKUP('raw OAM stairs3'!AA23,'regression with bubbles 2'!$B$25:$N$27,'regression with bubbles 2'!K$24)-'raw OAM stairs3'!K23*K$28</f>
        <v>1329.2619765982868</v>
      </c>
      <c r="L53">
        <f>VLOOKUP('raw OAM stairs3'!AB23,'regression with bubbles 2'!$B$25:$N$27,'regression with bubbles 2'!L$24)-'raw OAM stairs3'!L23*L$28</f>
        <v>3333</v>
      </c>
      <c r="M53">
        <f>VLOOKUP('raw OAM stairs3'!AC23,'regression with bubbles 2'!$B$25:$N$27,'regression with bubbles 2'!M$24)-'raw OAM stairs3'!M23*M$28</f>
        <v>3285.4269623494688</v>
      </c>
      <c r="N53">
        <f>VLOOKUP('raw OAM stairs3'!AD23,'regression with bubbles 2'!$B$25:$N$27,'regression with bubbles 2'!N$24)-'raw OAM stairs3'!N23*N$28</f>
        <v>3244.864470601372</v>
      </c>
      <c r="O53">
        <f>'raw OAM stairs3'!O23</f>
        <v>20093</v>
      </c>
      <c r="P53">
        <f>SUM(C53:N53)</f>
        <v>20249.970648448209</v>
      </c>
      <c r="T53">
        <f>AVERAGE(P53,'regression with bubbles 1'!P53)</f>
        <v>21079.766978599942</v>
      </c>
    </row>
    <row r="54" spans="1:20" x14ac:dyDescent="0.25">
      <c r="A54" t="str">
        <f>'raw OAM stairs3'!A24</f>
        <v>testing2</v>
      </c>
      <c r="B54" t="str">
        <f>'raw OAM stairs3'!B24</f>
        <v>start_22</v>
      </c>
      <c r="C54">
        <f>VLOOKUP('raw OAM stairs3'!S24,'regression with bubbles 2'!$B$25:$N$27,'regression with bubbles 2'!C$24)-'raw OAM stairs3'!C24*C$28</f>
        <v>3333</v>
      </c>
      <c r="D54">
        <f>VLOOKUP('raw OAM stairs3'!T24,'regression with bubbles 2'!$B$25:$N$27,'regression with bubbles 2'!D$24)-'raw OAM stairs3'!D24*D$28</f>
        <v>3333</v>
      </c>
      <c r="E54">
        <f>VLOOKUP('raw OAM stairs3'!U24,'regression with bubbles 2'!$B$25:$N$27,'regression with bubbles 2'!E$24)-'raw OAM stairs3'!E24*E$28</f>
        <v>3333</v>
      </c>
      <c r="F54">
        <f>VLOOKUP('raw OAM stairs3'!V24,'regression with bubbles 2'!$B$25:$N$27,'regression with bubbles 2'!F$24)-'raw OAM stairs3'!F24*F$28</f>
        <v>3333</v>
      </c>
      <c r="G54">
        <f>VLOOKUP('raw OAM stairs3'!W24,'regression with bubbles 2'!$B$25:$N$27,'regression with bubbles 2'!G$24)-'raw OAM stairs3'!G24*G$28</f>
        <v>3333</v>
      </c>
      <c r="H54">
        <f>VLOOKUP('raw OAM stairs3'!X24,'regression with bubbles 2'!$B$25:$N$27,'regression with bubbles 2'!H$24)-'raw OAM stairs3'!H24*H$28</f>
        <v>3247.9941489728462</v>
      </c>
      <c r="I54">
        <f>VLOOKUP('raw OAM stairs3'!Y24,'regression with bubbles 2'!$B$25:$N$27,'regression with bubbles 2'!I$24)-'raw OAM stairs3'!I24*I$28</f>
        <v>-1227.6861909441614</v>
      </c>
      <c r="J54">
        <f>VLOOKUP('raw OAM stairs3'!Z24,'regression with bubbles 2'!$B$25:$N$27,'regression with bubbles 2'!J$24)-'raw OAM stairs3'!J24*J$28</f>
        <v>-77.519396906421207</v>
      </c>
      <c r="K54">
        <f>VLOOKUP('raw OAM stairs3'!AA24,'regression with bubbles 2'!$B$25:$N$27,'regression with bubbles 2'!K$24)-'raw OAM stairs3'!K24*K$28</f>
        <v>-383.10972331769244</v>
      </c>
      <c r="L54">
        <f>VLOOKUP('raw OAM stairs3'!AB24,'regression with bubbles 2'!$B$25:$N$27,'regression with bubbles 2'!L$24)-'raw OAM stairs3'!L24*L$28</f>
        <v>3333</v>
      </c>
      <c r="M54">
        <f>VLOOKUP('raw OAM stairs3'!AC24,'regression with bubbles 2'!$B$25:$N$27,'regression with bubbles 2'!M$24)-'raw OAM stairs3'!M24*M$28</f>
        <v>3327.1526568789795</v>
      </c>
      <c r="N54">
        <f>VLOOKUP('raw OAM stairs3'!AD24,'regression with bubbles 2'!$B$25:$N$27,'regression with bubbles 2'!N$24)-'raw OAM stairs3'!N24*N$28</f>
        <v>-266.26179404700508</v>
      </c>
      <c r="O54">
        <f>'raw OAM stairs3'!O24</f>
        <v>18189</v>
      </c>
      <c r="P54">
        <f t="shared" ref="P54:P72" si="6">SUM(C54:N54)</f>
        <v>24618.569700636548</v>
      </c>
      <c r="T54">
        <f>AVERAGE(P54,'regression with bubbles 1'!P54)</f>
        <v>25342.451563422328</v>
      </c>
    </row>
    <row r="55" spans="1:20" x14ac:dyDescent="0.25">
      <c r="A55" t="str">
        <f>'raw OAM stairs3'!A25</f>
        <v>testing3</v>
      </c>
      <c r="B55" t="str">
        <f>'raw OAM stairs3'!B25</f>
        <v>start_23</v>
      </c>
      <c r="C55">
        <f>VLOOKUP('raw OAM stairs3'!S25,'regression with bubbles 2'!$B$25:$N$27,'regression with bubbles 2'!C$24)-'raw OAM stairs3'!C25*C$28</f>
        <v>0</v>
      </c>
      <c r="D55">
        <f>VLOOKUP('raw OAM stairs3'!T25,'regression with bubbles 2'!$B$25:$N$27,'regression with bubbles 2'!D$24)-'raw OAM stairs3'!D25*D$28</f>
        <v>3114.853787245831</v>
      </c>
      <c r="E55">
        <f>VLOOKUP('raw OAM stairs3'!U25,'regression with bubbles 2'!$B$25:$N$27,'regression with bubbles 2'!E$24)-'raw OAM stairs3'!E25*E$28</f>
        <v>3333</v>
      </c>
      <c r="F55">
        <f>VLOOKUP('raw OAM stairs3'!V25,'regression with bubbles 2'!$B$25:$N$27,'regression with bubbles 2'!F$24)-'raw OAM stairs3'!F25*F$28</f>
        <v>1708.1308842989938</v>
      </c>
      <c r="G55">
        <f>VLOOKUP('raw OAM stairs3'!W25,'regression with bubbles 2'!$B$25:$N$27,'regression with bubbles 2'!G$24)-'raw OAM stairs3'!G25*G$28</f>
        <v>938.57148820725536</v>
      </c>
      <c r="H55">
        <f>VLOOKUP('raw OAM stairs3'!X25,'regression with bubbles 2'!$B$25:$N$27,'regression with bubbles 2'!H$24)-'raw OAM stairs3'!H25*H$28</f>
        <v>3226.3960272881777</v>
      </c>
      <c r="I55">
        <f>VLOOKUP('raw OAM stairs3'!Y25,'regression with bubbles 2'!$B$25:$N$27,'regression with bubbles 2'!I$24)-'raw OAM stairs3'!I25*I$28</f>
        <v>-2791.5722884912911</v>
      </c>
      <c r="J55">
        <f>VLOOKUP('raw OAM stairs3'!Z25,'regression with bubbles 2'!$B$25:$N$27,'regression with bubbles 2'!J$24)-'raw OAM stairs3'!J25*J$28</f>
        <v>-5743.7239211957731</v>
      </c>
      <c r="K55">
        <f>VLOOKUP('raw OAM stairs3'!AA25,'regression with bubbles 2'!$B$25:$N$27,'regression with bubbles 2'!K$24)-'raw OAM stairs3'!K25*K$28</f>
        <v>-2047.7544429042891</v>
      </c>
      <c r="L55">
        <f>VLOOKUP('raw OAM stairs3'!AB25,'regression with bubbles 2'!$B$25:$N$27,'regression with bubbles 2'!L$24)-'raw OAM stairs3'!L25*L$28</f>
        <v>3333</v>
      </c>
      <c r="M55">
        <f>VLOOKUP('raw OAM stairs3'!AC25,'regression with bubbles 2'!$B$25:$N$27,'regression with bubbles 2'!M$24)-'raw OAM stairs3'!M25*M$28</f>
        <v>3288.9814365996995</v>
      </c>
      <c r="N55">
        <f>VLOOKUP('raw OAM stairs3'!AD25,'regression with bubbles 2'!$B$25:$N$27,'regression with bubbles 2'!N$24)-'raw OAM stairs3'!N25*N$28</f>
        <v>-241.03099447175512</v>
      </c>
      <c r="O55">
        <f>'raw OAM stairs3'!O25</f>
        <v>13906</v>
      </c>
      <c r="P55">
        <f t="shared" si="6"/>
        <v>8118.8519765768488</v>
      </c>
      <c r="T55">
        <f>AVERAGE(P55,'regression with bubbles 1'!P55)</f>
        <v>9377.8236080902061</v>
      </c>
    </row>
    <row r="56" spans="1:20" x14ac:dyDescent="0.25">
      <c r="A56" t="str">
        <f>'raw OAM stairs3'!A26</f>
        <v>testing4</v>
      </c>
      <c r="B56" t="str">
        <f>'raw OAM stairs3'!B26</f>
        <v>start_24</v>
      </c>
      <c r="C56">
        <f>VLOOKUP('raw OAM stairs3'!S26,'regression with bubbles 2'!$B$25:$N$27,'regression with bubbles 2'!C$24)-'raw OAM stairs3'!C26*C$28</f>
        <v>3333</v>
      </c>
      <c r="D56">
        <f>VLOOKUP('raw OAM stairs3'!T26,'regression with bubbles 2'!$B$25:$N$27,'regression with bubbles 2'!D$24)-'raw OAM stairs3'!D26*D$28</f>
        <v>3114.853787245831</v>
      </c>
      <c r="E56">
        <f>VLOOKUP('raw OAM stairs3'!U26,'regression with bubbles 2'!$B$25:$N$27,'regression with bubbles 2'!E$24)-'raw OAM stairs3'!E26*E$28</f>
        <v>1769.6974743081912</v>
      </c>
      <c r="F56">
        <f>VLOOKUP('raw OAM stairs3'!V26,'regression with bubbles 2'!$B$25:$N$27,'regression with bubbles 2'!F$24)-'raw OAM stairs3'!F26*F$28</f>
        <v>1371.7301109494103</v>
      </c>
      <c r="G56">
        <f>VLOOKUP('raw OAM stairs3'!W26,'regression with bubbles 2'!$B$25:$N$27,'regression with bubbles 2'!G$24)-'raw OAM stairs3'!G26*G$28</f>
        <v>0</v>
      </c>
      <c r="H56">
        <f>VLOOKUP('raw OAM stairs3'!X26,'regression with bubbles 2'!$B$25:$N$27,'regression with bubbles 2'!H$24)-'raw OAM stairs3'!H26*H$28</f>
        <v>3267.7482629573778</v>
      </c>
      <c r="I56">
        <f>VLOOKUP('raw OAM stairs3'!Y26,'regression with bubbles 2'!$B$25:$N$27,'regression with bubbles 2'!I$24)-'raw OAM stairs3'!I26*I$28</f>
        <v>-1454.1054386422202</v>
      </c>
      <c r="J56">
        <f>VLOOKUP('raw OAM stairs3'!Z26,'regression with bubbles 2'!$B$25:$N$27,'regression with bubbles 2'!J$24)-'raw OAM stairs3'!J26*J$28</f>
        <v>-5661.3891884760378</v>
      </c>
      <c r="K56">
        <f>VLOOKUP('raw OAM stairs3'!AA26,'regression with bubbles 2'!$B$25:$N$27,'regression with bubbles 2'!K$24)-'raw OAM stairs3'!K26*K$28</f>
        <v>1850.2606148592797</v>
      </c>
      <c r="L56">
        <f>VLOOKUP('raw OAM stairs3'!AB26,'regression with bubbles 2'!$B$25:$N$27,'regression with bubbles 2'!L$24)-'raw OAM stairs3'!L26*L$28</f>
        <v>3333</v>
      </c>
      <c r="M56">
        <f>VLOOKUP('raw OAM stairs3'!AC26,'regression with bubbles 2'!$B$25:$N$27,'regression with bubbles 2'!M$24)-'raw OAM stairs3'!M26*M$28</f>
        <v>3290.6553715421778</v>
      </c>
      <c r="N56">
        <f>VLOOKUP('raw OAM stairs3'!AD26,'regression with bubbles 2'!$B$25:$N$27,'regression with bubbles 2'!N$24)-'raw OAM stairs3'!N26*N$28</f>
        <v>3148.7250531021923</v>
      </c>
      <c r="O56">
        <f>'raw OAM stairs3'!O26</f>
        <v>16449</v>
      </c>
      <c r="P56">
        <f t="shared" si="6"/>
        <v>17364.176047846202</v>
      </c>
      <c r="T56">
        <f>AVERAGE(P56,'regression with bubbles 1'!P56)</f>
        <v>17946.752283330112</v>
      </c>
    </row>
    <row r="57" spans="1:20" x14ac:dyDescent="0.25">
      <c r="A57" t="str">
        <f>'raw OAM stairs3'!A27</f>
        <v>testing5</v>
      </c>
      <c r="B57" t="str">
        <f>'raw OAM stairs3'!B27</f>
        <v>start_25</v>
      </c>
      <c r="C57">
        <f>VLOOKUP('raw OAM stairs3'!S27,'regression with bubbles 2'!$B$25:$N$27,'regression with bubbles 2'!C$24)-'raw OAM stairs3'!C27*C$28</f>
        <v>3333</v>
      </c>
      <c r="D57">
        <f>VLOOKUP('raw OAM stairs3'!T27,'regression with bubbles 2'!$B$25:$N$27,'regression with bubbles 2'!D$24)-'raw OAM stairs3'!D27*D$28</f>
        <v>2876.2994115543625</v>
      </c>
      <c r="E57">
        <f>VLOOKUP('raw OAM stairs3'!U27,'regression with bubbles 2'!$B$25:$N$27,'regression with bubbles 2'!E$24)-'raw OAM stairs3'!E27*E$28</f>
        <v>2775.3704792695949</v>
      </c>
      <c r="F57">
        <f>VLOOKUP('raw OAM stairs3'!V27,'regression with bubbles 2'!$B$25:$N$27,'regression with bubbles 2'!F$24)-'raw OAM stairs3'!F27*F$28</f>
        <v>3333</v>
      </c>
      <c r="G57">
        <f>VLOOKUP('raw OAM stairs3'!W27,'regression with bubbles 2'!$B$25:$N$27,'regression with bubbles 2'!G$24)-'raw OAM stairs3'!G27*G$28</f>
        <v>3333</v>
      </c>
      <c r="H57">
        <f>VLOOKUP('raw OAM stairs3'!X27,'regression with bubbles 2'!$B$25:$N$27,'regression with bubbles 2'!H$24)-'raw OAM stairs3'!H27*H$28</f>
        <v>3221.1035799913298</v>
      </c>
      <c r="I57">
        <f>VLOOKUP('raw OAM stairs3'!Y27,'regression with bubbles 2'!$B$25:$N$27,'regression with bubbles 2'!I$24)-'raw OAM stairs3'!I27*I$28</f>
        <v>-4163.3716905903211</v>
      </c>
      <c r="J57">
        <f>VLOOKUP('raw OAM stairs3'!Z27,'regression with bubbles 2'!$B$25:$N$27,'regression with bubbles 2'!J$24)-'raw OAM stairs3'!J27*J$28</f>
        <v>793.37418668110377</v>
      </c>
      <c r="K57">
        <f>VLOOKUP('raw OAM stairs3'!AA27,'regression with bubbles 2'!$B$25:$N$27,'regression with bubbles 2'!K$24)-'raw OAM stairs3'!K27*K$28</f>
        <v>-1146.4290280608166</v>
      </c>
      <c r="L57">
        <f>VLOOKUP('raw OAM stairs3'!AB27,'regression with bubbles 2'!$B$25:$N$27,'regression with bubbles 2'!L$24)-'raw OAM stairs3'!L27*L$28</f>
        <v>3333</v>
      </c>
      <c r="M57">
        <f>VLOOKUP('raw OAM stairs3'!AC27,'regression with bubbles 2'!$B$25:$N$27,'regression with bubbles 2'!M$24)-'raw OAM stairs3'!M27*M$28</f>
        <v>-12.225703419172071</v>
      </c>
      <c r="N57">
        <f>VLOOKUP('raw OAM stairs3'!AD27,'regression with bubbles 2'!$B$25:$N$27,'regression with bubbles 2'!N$24)-'raw OAM stairs3'!N27*N$28</f>
        <v>-217.97343603639013</v>
      </c>
      <c r="O57">
        <f>'raw OAM stairs3'!O27</f>
        <v>18607</v>
      </c>
      <c r="P57">
        <f t="shared" si="6"/>
        <v>17458.147799389688</v>
      </c>
      <c r="T57">
        <f>AVERAGE(P57,'regression with bubbles 1'!P57)</f>
        <v>18131.600797126117</v>
      </c>
    </row>
    <row r="58" spans="1:20" x14ac:dyDescent="0.25">
      <c r="A58" t="str">
        <f>'raw OAM stairs3'!A28</f>
        <v>testing6</v>
      </c>
      <c r="B58" t="str">
        <f>'raw OAM stairs3'!B28</f>
        <v>start_26</v>
      </c>
      <c r="C58">
        <f>VLOOKUP('raw OAM stairs3'!S28,'regression with bubbles 2'!$B$25:$N$27,'regression with bubbles 2'!C$24)-'raw OAM stairs3'!C28*C$28</f>
        <v>0</v>
      </c>
      <c r="D58">
        <f>VLOOKUP('raw OAM stairs3'!T28,'regression with bubbles 2'!$B$25:$N$27,'regression with bubbles 2'!D$24)-'raw OAM stairs3'!D28*D$28</f>
        <v>3333</v>
      </c>
      <c r="E58">
        <f>VLOOKUP('raw OAM stairs3'!U28,'regression with bubbles 2'!$B$25:$N$27,'regression with bubbles 2'!E$24)-'raw OAM stairs3'!E28*E$28</f>
        <v>3333</v>
      </c>
      <c r="F58">
        <f>VLOOKUP('raw OAM stairs3'!V28,'regression with bubbles 2'!$B$25:$N$27,'regression with bubbles 2'!F$24)-'raw OAM stairs3'!F28*F$28</f>
        <v>1708.1308842989938</v>
      </c>
      <c r="G58">
        <f>VLOOKUP('raw OAM stairs3'!W28,'regression with bubbles 2'!$B$25:$N$27,'regression with bubbles 2'!G$24)-'raw OAM stairs3'!G28*G$28</f>
        <v>0</v>
      </c>
      <c r="H58">
        <f>VLOOKUP('raw OAM stairs3'!X28,'regression with bubbles 2'!$B$25:$N$27,'regression with bubbles 2'!H$24)-'raw OAM stairs3'!H28*H$28</f>
        <v>-175.22429074996879</v>
      </c>
      <c r="I58">
        <f>VLOOKUP('raw OAM stairs3'!Y28,'regression with bubbles 2'!$B$25:$N$27,'regression with bubbles 2'!I$24)-'raw OAM stairs3'!I28*I$28</f>
        <v>-2065.7262228254981</v>
      </c>
      <c r="J58">
        <f>VLOOKUP('raw OAM stairs3'!Z28,'regression with bubbles 2'!$B$25:$N$27,'regression with bubbles 2'!J$24)-'raw OAM stairs3'!J28*J$28</f>
        <v>-4154.7470154146931</v>
      </c>
      <c r="K58">
        <f>VLOOKUP('raw OAM stairs3'!AA28,'regression with bubbles 2'!$B$25:$N$27,'regression with bubbles 2'!K$24)-'raw OAM stairs3'!K28*K$28</f>
        <v>-721.96116017509576</v>
      </c>
      <c r="L58">
        <f>VLOOKUP('raw OAM stairs3'!AB28,'regression with bubbles 2'!$B$25:$N$27,'regression with bubbles 2'!L$24)-'raw OAM stairs3'!L28*L$28</f>
        <v>2009.6758984712981</v>
      </c>
      <c r="M58">
        <f>VLOOKUP('raw OAM stairs3'!AC28,'regression with bubbles 2'!$B$25:$N$27,'regression with bubbles 2'!M$24)-'raw OAM stairs3'!M28*M$28</f>
        <v>3292.1851230127199</v>
      </c>
      <c r="N58">
        <f>VLOOKUP('raw OAM stairs3'!AD28,'regression with bubbles 2'!$B$25:$N$27,'regression with bubbles 2'!N$24)-'raw OAM stairs3'!N28*N$28</f>
        <v>-246.57010908438878</v>
      </c>
      <c r="O58">
        <f>'raw OAM stairs3'!O28</f>
        <v>13247</v>
      </c>
      <c r="P58">
        <f t="shared" si="6"/>
        <v>6311.7631075333647</v>
      </c>
      <c r="T58">
        <f>AVERAGE(P58,'regression with bubbles 1'!P58)</f>
        <v>5843.6142210289672</v>
      </c>
    </row>
    <row r="59" spans="1:20" x14ac:dyDescent="0.25">
      <c r="A59" t="str">
        <f>'raw OAM stairs3'!A29</f>
        <v>testing7</v>
      </c>
      <c r="B59" t="str">
        <f>'raw OAM stairs3'!B29</f>
        <v>start_27</v>
      </c>
      <c r="C59">
        <f>VLOOKUP('raw OAM stairs3'!S29,'regression with bubbles 2'!$B$25:$N$27,'regression with bubbles 2'!C$24)-'raw OAM stairs3'!C29*C$28</f>
        <v>0</v>
      </c>
      <c r="D59">
        <f>VLOOKUP('raw OAM stairs3'!T29,'regression with bubbles 2'!$B$25:$N$27,'regression with bubbles 2'!D$24)-'raw OAM stairs3'!D29*D$28</f>
        <v>3114.853787245831</v>
      </c>
      <c r="E59">
        <f>VLOOKUP('raw OAM stairs3'!U29,'regression with bubbles 2'!$B$25:$N$27,'regression with bubbles 2'!E$24)-'raw OAM stairs3'!E29*E$28</f>
        <v>1769.6974743081912</v>
      </c>
      <c r="F59">
        <f>VLOOKUP('raw OAM stairs3'!V29,'regression with bubbles 2'!$B$25:$N$27,'regression with bubbles 2'!F$24)-'raw OAM stairs3'!F29*F$28</f>
        <v>3333</v>
      </c>
      <c r="G59">
        <f>VLOOKUP('raw OAM stairs3'!W29,'regression with bubbles 2'!$B$25:$N$27,'regression with bubbles 2'!G$24)-'raw OAM stairs3'!G29*G$28</f>
        <v>0</v>
      </c>
      <c r="H59">
        <f>VLOOKUP('raw OAM stairs3'!X29,'regression with bubbles 2'!$B$25:$N$27,'regression with bubbles 2'!H$24)-'raw OAM stairs3'!H29*H$28</f>
        <v>3284.7145857731998</v>
      </c>
      <c r="I59">
        <f>VLOOKUP('raw OAM stairs3'!Y29,'regression with bubbles 2'!$B$25:$N$27,'regression with bubbles 2'!I$24)-'raw OAM stairs3'!I29*I$28</f>
        <v>-2907.6611028766711</v>
      </c>
      <c r="J59">
        <f>VLOOKUP('raw OAM stairs3'!Z29,'regression with bubbles 2'!$B$25:$N$27,'regression with bubbles 2'!J$24)-'raw OAM stairs3'!J29*J$28</f>
        <v>-3445.2128334931494</v>
      </c>
      <c r="K59">
        <f>VLOOKUP('raw OAM stairs3'!AA29,'regression with bubbles 2'!$B$25:$N$27,'regression with bubbles 2'!K$24)-'raw OAM stairs3'!K29*K$28</f>
        <v>-47.146972843017011</v>
      </c>
      <c r="L59">
        <f>VLOOKUP('raw OAM stairs3'!AB29,'regression with bubbles 2'!$B$25:$N$27,'regression with bubbles 2'!L$24)-'raw OAM stairs3'!L29*L$28</f>
        <v>3333</v>
      </c>
      <c r="M59">
        <f>VLOOKUP('raw OAM stairs3'!AC29,'regression with bubbles 2'!$B$25:$N$27,'regression with bubbles 2'!M$24)-'raw OAM stairs3'!M29*M$28</f>
        <v>3290.2878795222432</v>
      </c>
      <c r="N59">
        <f>VLOOKUP('raw OAM stairs3'!AD29,'regression with bubbles 2'!$B$25:$N$27,'regression with bubbles 2'!N$24)-'raw OAM stairs3'!N29*N$28</f>
        <v>3157.4577720728275</v>
      </c>
      <c r="O59">
        <f>'raw OAM stairs3'!O29</f>
        <v>12200</v>
      </c>
      <c r="P59">
        <f t="shared" si="6"/>
        <v>14882.990589709454</v>
      </c>
      <c r="T59">
        <f>AVERAGE(P59,'regression with bubbles 1'!P59)</f>
        <v>12463.3543941649</v>
      </c>
    </row>
    <row r="60" spans="1:20" x14ac:dyDescent="0.25">
      <c r="A60" t="str">
        <f>'raw OAM stairs3'!A30</f>
        <v>testing8</v>
      </c>
      <c r="B60" t="str">
        <f>'raw OAM stairs3'!B30</f>
        <v>start_28</v>
      </c>
      <c r="C60">
        <f>VLOOKUP('raw OAM stairs3'!S30,'regression with bubbles 2'!$B$25:$N$27,'regression with bubbles 2'!C$24)-'raw OAM stairs3'!C30*C$28</f>
        <v>3333</v>
      </c>
      <c r="D60">
        <f>VLOOKUP('raw OAM stairs3'!T30,'regression with bubbles 2'!$B$25:$N$27,'regression with bubbles 2'!D$24)-'raw OAM stairs3'!D30*D$28</f>
        <v>2876.2994115543625</v>
      </c>
      <c r="E60">
        <f>VLOOKUP('raw OAM stairs3'!U30,'regression with bubbles 2'!$B$25:$N$27,'regression with bubbles 2'!E$24)-'raw OAM stairs3'!E30*E$28</f>
        <v>3333</v>
      </c>
      <c r="F60">
        <f>VLOOKUP('raw OAM stairs3'!V30,'regression with bubbles 2'!$B$25:$N$27,'regression with bubbles 2'!F$24)-'raw OAM stairs3'!F30*F$28</f>
        <v>3333</v>
      </c>
      <c r="G60">
        <f>VLOOKUP('raw OAM stairs3'!W30,'regression with bubbles 2'!$B$25:$N$27,'regression with bubbles 2'!G$24)-'raw OAM stairs3'!G30*G$28</f>
        <v>3333</v>
      </c>
      <c r="H60">
        <f>VLOOKUP('raw OAM stairs3'!X30,'regression with bubbles 2'!$B$25:$N$27,'regression with bubbles 2'!H$24)-'raw OAM stairs3'!H30*H$28</f>
        <v>-145.87262487732528</v>
      </c>
      <c r="I60">
        <f>VLOOKUP('raw OAM stairs3'!Y30,'regression with bubbles 2'!$B$25:$N$27,'regression with bubbles 2'!I$24)-'raw OAM stairs3'!I30*I$28</f>
        <v>-2316.2999950342792</v>
      </c>
      <c r="J60">
        <f>VLOOKUP('raw OAM stairs3'!Z30,'regression with bubbles 2'!$B$25:$N$27,'regression with bubbles 2'!J$24)-'raw OAM stairs3'!J30*J$28</f>
        <v>-5182.1335786769887</v>
      </c>
      <c r="K60">
        <f>VLOOKUP('raw OAM stairs3'!AA30,'regression with bubbles 2'!$B$25:$N$27,'regression with bubbles 2'!K$24)-'raw OAM stairs3'!K30*K$28</f>
        <v>-334.05460023751448</v>
      </c>
      <c r="L60">
        <f>VLOOKUP('raw OAM stairs3'!AB30,'regression with bubbles 2'!$B$25:$N$27,'regression with bubbles 2'!L$24)-'raw OAM stairs3'!L30*L$28</f>
        <v>3333</v>
      </c>
      <c r="M60">
        <f>VLOOKUP('raw OAM stairs3'!AC30,'regression with bubbles 2'!$B$25:$N$27,'regression with bubbles 2'!M$24)-'raw OAM stairs3'!M30*M$28</f>
        <v>-11.646332028892019</v>
      </c>
      <c r="N60">
        <f>VLOOKUP('raw OAM stairs3'!AD30,'regression with bubbles 2'!$B$25:$N$27,'regression with bubbles 2'!N$24)-'raw OAM stairs3'!N30*N$28</f>
        <v>3171.3320615451421</v>
      </c>
      <c r="O60">
        <f>'raw OAM stairs3'!O30</f>
        <v>13633</v>
      </c>
      <c r="P60">
        <f t="shared" si="6"/>
        <v>14722.624342244504</v>
      </c>
      <c r="T60">
        <f>AVERAGE(P60,'regression with bubbles 1'!P60)</f>
        <v>13860.243857559681</v>
      </c>
    </row>
    <row r="61" spans="1:20" x14ac:dyDescent="0.25">
      <c r="A61" t="str">
        <f>'raw OAM stairs3'!A31</f>
        <v>testing9</v>
      </c>
      <c r="B61" t="str">
        <f>'raw OAM stairs3'!B31</f>
        <v>start_29</v>
      </c>
      <c r="C61">
        <f>VLOOKUP('raw OAM stairs3'!S31,'regression with bubbles 2'!$B$25:$N$27,'regression with bubbles 2'!C$24)-'raw OAM stairs3'!C31*C$28</f>
        <v>0</v>
      </c>
      <c r="D61">
        <f>VLOOKUP('raw OAM stairs3'!T31,'regression with bubbles 2'!$B$25:$N$27,'regression with bubbles 2'!D$24)-'raw OAM stairs3'!D31*D$28</f>
        <v>3114.853787245831</v>
      </c>
      <c r="E61">
        <f>VLOOKUP('raw OAM stairs3'!U31,'regression with bubbles 2'!$B$25:$N$27,'regression with bubbles 2'!E$24)-'raw OAM stairs3'!E31*E$28</f>
        <v>3333</v>
      </c>
      <c r="F61">
        <f>VLOOKUP('raw OAM stairs3'!V31,'regression with bubbles 2'!$B$25:$N$27,'regression with bubbles 2'!F$24)-'raw OAM stairs3'!F31*F$28</f>
        <v>1708.1308842989938</v>
      </c>
      <c r="G61">
        <f>VLOOKUP('raw OAM stairs3'!W31,'regression with bubbles 2'!$B$25:$N$27,'regression with bubbles 2'!G$24)-'raw OAM stairs3'!G31*G$28</f>
        <v>0</v>
      </c>
      <c r="H61">
        <f>VLOOKUP('raw OAM stairs3'!X31,'regression with bubbles 2'!$B$25:$N$27,'regression with bubbles 2'!H$24)-'raw OAM stairs3'!H31*H$28</f>
        <v>-132.04982699913748</v>
      </c>
      <c r="I61">
        <f>VLOOKUP('raw OAM stairs3'!Y31,'regression with bubbles 2'!$B$25:$N$27,'regression with bubbles 2'!I$24)-'raw OAM stairs3'!I31*I$28</f>
        <v>-986.04809120604114</v>
      </c>
      <c r="J61">
        <f>VLOOKUP('raw OAM stairs3'!Z31,'regression with bubbles 2'!$B$25:$N$27,'regression with bubbles 2'!J$24)-'raw OAM stairs3'!J31*J$28</f>
        <v>-2796.7939907707305</v>
      </c>
      <c r="K61">
        <f>VLOOKUP('raw OAM stairs3'!AA31,'regression with bubbles 2'!$B$25:$N$27,'regression with bubbles 2'!K$24)-'raw OAM stairs3'!K31*K$28</f>
        <v>-815.14790848194025</v>
      </c>
      <c r="L61">
        <f>VLOOKUP('raw OAM stairs3'!AB31,'regression with bubbles 2'!$B$25:$N$27,'regression with bubbles 2'!L$24)-'raw OAM stairs3'!L31*L$28</f>
        <v>2009.6758984712981</v>
      </c>
      <c r="M61">
        <f>VLOOKUP('raw OAM stairs3'!AC31,'regression with bubbles 2'!$B$25:$N$27,'regression with bubbles 2'!M$24)-'raw OAM stairs3'!M31*M$28</f>
        <v>-10.725843644031301</v>
      </c>
      <c r="N61">
        <f>VLOOKUP('raw OAM stairs3'!AD31,'regression with bubbles 2'!$B$25:$N$27,'regression with bubbles 2'!N$24)-'raw OAM stairs3'!N31*N$28</f>
        <v>3152.3427045118788</v>
      </c>
      <c r="O61">
        <f>'raw OAM stairs3'!O31</f>
        <v>10470</v>
      </c>
      <c r="P61">
        <f t="shared" si="6"/>
        <v>8577.2376134261212</v>
      </c>
      <c r="T61">
        <f>AVERAGE(P61,'regression with bubbles 1'!P61)</f>
        <v>9857.928224120431</v>
      </c>
    </row>
    <row r="62" spans="1:20" x14ac:dyDescent="0.25">
      <c r="A62" t="str">
        <f>'raw OAM stairs3'!A32</f>
        <v>testing10</v>
      </c>
      <c r="B62" t="str">
        <f>'raw OAM stairs3'!B32</f>
        <v>start_30</v>
      </c>
      <c r="C62">
        <f>VLOOKUP('raw OAM stairs3'!S32,'regression with bubbles 2'!$B$25:$N$27,'regression with bubbles 2'!C$24)-'raw OAM stairs3'!C32*C$28</f>
        <v>3333</v>
      </c>
      <c r="D62">
        <f>VLOOKUP('raw OAM stairs3'!T32,'regression with bubbles 2'!$B$25:$N$27,'regression with bubbles 2'!D$24)-'raw OAM stairs3'!D32*D$28</f>
        <v>3114.853787245831</v>
      </c>
      <c r="E62">
        <f>VLOOKUP('raw OAM stairs3'!U32,'regression with bubbles 2'!$B$25:$N$27,'regression with bubbles 2'!E$24)-'raw OAM stairs3'!E32*E$28</f>
        <v>1769.6974743081912</v>
      </c>
      <c r="F62">
        <f>VLOOKUP('raw OAM stairs3'!V32,'regression with bubbles 2'!$B$25:$N$27,'regression with bubbles 2'!F$24)-'raw OAM stairs3'!F32*F$28</f>
        <v>3333</v>
      </c>
      <c r="G62">
        <f>VLOOKUP('raw OAM stairs3'!W32,'regression with bubbles 2'!$B$25:$N$27,'regression with bubbles 2'!G$24)-'raw OAM stairs3'!G32*G$28</f>
        <v>0</v>
      </c>
      <c r="H62">
        <f>VLOOKUP('raw OAM stairs3'!X32,'regression with bubbles 2'!$B$25:$N$27,'regression with bubbles 2'!H$24)-'raw OAM stairs3'!H32*H$28</f>
        <v>3232.0442083539497</v>
      </c>
      <c r="I62">
        <f>VLOOKUP('raw OAM stairs3'!Y32,'regression with bubbles 2'!$B$25:$N$27,'regression with bubbles 2'!I$24)-'raw OAM stairs3'!I32*I$28</f>
        <v>-1775.8754532035218</v>
      </c>
      <c r="J62">
        <f>VLOOKUP('raw OAM stairs3'!Z32,'regression with bubbles 2'!$B$25:$N$27,'regression with bubbles 2'!J$24)-'raw OAM stairs3'!J32*J$28</f>
        <v>-3600.982417549455</v>
      </c>
      <c r="K62">
        <f>VLOOKUP('raw OAM stairs3'!AA32,'regression with bubbles 2'!$B$25:$N$27,'regression with bubbles 2'!K$24)-'raw OAM stairs3'!K32*K$28</f>
        <v>99.767063363227862</v>
      </c>
      <c r="L62">
        <f>VLOOKUP('raw OAM stairs3'!AB32,'regression with bubbles 2'!$B$25:$N$27,'regression with bubbles 2'!L$24)-'raw OAM stairs3'!L32*L$28</f>
        <v>2009.6758984712981</v>
      </c>
      <c r="M62">
        <f>VLOOKUP('raw OAM stairs3'!AC32,'regression with bubbles 2'!$B$25:$N$27,'regression with bubbles 2'!M$24)-'raw OAM stairs3'!M32*M$28</f>
        <v>-11.985690688449075</v>
      </c>
      <c r="N62">
        <f>VLOOKUP('raw OAM stairs3'!AD32,'regression with bubbles 2'!$B$25:$N$27,'regression with bubbles 2'!N$24)-'raw OAM stairs3'!N32*N$28</f>
        <v>3194.2571052768553</v>
      </c>
      <c r="O62">
        <f>'raw OAM stairs3'!O32</f>
        <v>13268</v>
      </c>
      <c r="P62">
        <f t="shared" si="6"/>
        <v>14697.451975577929</v>
      </c>
      <c r="T62">
        <f>AVERAGE(P62,'regression with bubbles 1'!P62)</f>
        <v>14514.569508708704</v>
      </c>
    </row>
    <row r="63" spans="1:20" x14ac:dyDescent="0.25">
      <c r="A63" t="str">
        <f>'raw OAM stairs3'!A33</f>
        <v>testing11</v>
      </c>
      <c r="B63" t="str">
        <f>'raw OAM stairs3'!B33</f>
        <v>start_31</v>
      </c>
      <c r="C63">
        <f>VLOOKUP('raw OAM stairs3'!S33,'regression with bubbles 2'!$B$25:$N$27,'regression with bubbles 2'!C$24)-'raw OAM stairs3'!C33*C$28</f>
        <v>3333</v>
      </c>
      <c r="D63">
        <f>VLOOKUP('raw OAM stairs3'!T33,'regression with bubbles 2'!$B$25:$N$27,'regression with bubbles 2'!D$24)-'raw OAM stairs3'!D33*D$28</f>
        <v>2876.2994115543625</v>
      </c>
      <c r="E63">
        <f>VLOOKUP('raw OAM stairs3'!U33,'regression with bubbles 2'!$B$25:$N$27,'regression with bubbles 2'!E$24)-'raw OAM stairs3'!E33*E$28</f>
        <v>3333</v>
      </c>
      <c r="F63">
        <f>VLOOKUP('raw OAM stairs3'!V33,'regression with bubbles 2'!$B$25:$N$27,'regression with bubbles 2'!F$24)-'raw OAM stairs3'!F33*F$28</f>
        <v>3333</v>
      </c>
      <c r="G63">
        <f>VLOOKUP('raw OAM stairs3'!W33,'regression with bubbles 2'!$B$25:$N$27,'regression with bubbles 2'!G$24)-'raw OAM stairs3'!G33*G$28</f>
        <v>0</v>
      </c>
      <c r="H63">
        <f>VLOOKUP('raw OAM stairs3'!X33,'regression with bubbles 2'!$B$25:$N$27,'regression with bubbles 2'!H$24)-'raw OAM stairs3'!H33*H$28</f>
        <v>-119.41764826591964</v>
      </c>
      <c r="I63">
        <f>VLOOKUP('raw OAM stairs3'!Y33,'regression with bubbles 2'!$B$25:$N$27,'regression with bubbles 2'!I$24)-'raw OAM stairs3'!I33*I$28</f>
        <v>-2446.1261206005183</v>
      </c>
      <c r="J63">
        <f>VLOOKUP('raw OAM stairs3'!Z33,'regression with bubbles 2'!$B$25:$N$27,'regression with bubbles 2'!J$24)-'raw OAM stairs3'!J33*J$28</f>
        <v>-4936.5542583585548</v>
      </c>
      <c r="K63">
        <f>VLOOKUP('raw OAM stairs3'!AA33,'regression with bubbles 2'!$B$25:$N$27,'regression with bubbles 2'!K$24)-'raw OAM stairs3'!K33*K$28</f>
        <v>333.17980373946193</v>
      </c>
      <c r="L63">
        <f>VLOOKUP('raw OAM stairs3'!AB33,'regression with bubbles 2'!$B$25:$N$27,'regression with bubbles 2'!L$24)-'raw OAM stairs3'!L33*L$28</f>
        <v>2009.6758984712981</v>
      </c>
      <c r="M63">
        <f>VLOOKUP('raw OAM stairs3'!AC33,'regression with bubbles 2'!$B$25:$N$27,'regression with bubbles 2'!M$24)-'raw OAM stairs3'!M33*M$28</f>
        <v>-9.2048838486071887</v>
      </c>
      <c r="N63">
        <f>VLOOKUP('raw OAM stairs3'!AD33,'regression with bubbles 2'!$B$25:$N$27,'regression with bubbles 2'!N$24)-'raw OAM stairs3'!N33*N$28</f>
        <v>3157.1794911951592</v>
      </c>
      <c r="O63">
        <f>'raw OAM stairs3'!O33</f>
        <v>22136</v>
      </c>
      <c r="P63">
        <f t="shared" si="6"/>
        <v>10864.031693886682</v>
      </c>
      <c r="T63">
        <f>AVERAGE(P63,'regression with bubbles 1'!P63)</f>
        <v>13911.905443644497</v>
      </c>
    </row>
    <row r="64" spans="1:20" x14ac:dyDescent="0.25">
      <c r="A64" t="str">
        <f>'raw OAM stairs3'!A34</f>
        <v>testing12</v>
      </c>
      <c r="B64" t="str">
        <f>'raw OAM stairs3'!B34</f>
        <v>start_32</v>
      </c>
      <c r="C64">
        <f>VLOOKUP('raw OAM stairs3'!S34,'regression with bubbles 2'!$B$25:$N$27,'regression with bubbles 2'!C$24)-'raw OAM stairs3'!C34*C$28</f>
        <v>0</v>
      </c>
      <c r="D64">
        <f>VLOOKUP('raw OAM stairs3'!T34,'regression with bubbles 2'!$B$25:$N$27,'regression with bubbles 2'!D$24)-'raw OAM stairs3'!D34*D$28</f>
        <v>3114.853787245831</v>
      </c>
      <c r="E64">
        <f>VLOOKUP('raw OAM stairs3'!U34,'regression with bubbles 2'!$B$25:$N$27,'regression with bubbles 2'!E$24)-'raw OAM stairs3'!E34*E$28</f>
        <v>3333</v>
      </c>
      <c r="F64">
        <f>VLOOKUP('raw OAM stairs3'!V34,'regression with bubbles 2'!$B$25:$N$27,'regression with bubbles 2'!F$24)-'raw OAM stairs3'!F34*F$28</f>
        <v>3333</v>
      </c>
      <c r="G64">
        <f>VLOOKUP('raw OAM stairs3'!W34,'regression with bubbles 2'!$B$25:$N$27,'regression with bubbles 2'!G$24)-'raw OAM stairs3'!G34*G$28</f>
        <v>0</v>
      </c>
      <c r="H64">
        <f>VLOOKUP('raw OAM stairs3'!X34,'regression with bubbles 2'!$B$25:$N$27,'regression with bubbles 2'!H$24)-'raw OAM stairs3'!H34*H$28</f>
        <v>-135.08445384424382</v>
      </c>
      <c r="I64">
        <f>VLOOKUP('raw OAM stairs3'!Y34,'regression with bubbles 2'!$B$25:$N$27,'regression with bubbles 2'!I$24)-'raw OAM stairs3'!I34*I$28</f>
        <v>-781.37006070807001</v>
      </c>
      <c r="J64">
        <f>VLOOKUP('raw OAM stairs3'!Z34,'regression with bubbles 2'!$B$25:$N$27,'regression with bubbles 2'!J$24)-'raw OAM stairs3'!J34*J$28</f>
        <v>-4546.3849892031685</v>
      </c>
      <c r="K64">
        <f>VLOOKUP('raw OAM stairs3'!AA34,'regression with bubbles 2'!$B$25:$N$27,'regression with bubbles 2'!K$24)-'raw OAM stairs3'!K34*K$28</f>
        <v>13.714228802361959</v>
      </c>
      <c r="L64">
        <f>VLOOKUP('raw OAM stairs3'!AB34,'regression with bubbles 2'!$B$25:$N$27,'regression with bubbles 2'!L$24)-'raw OAM stairs3'!L34*L$28</f>
        <v>2009.6758984712981</v>
      </c>
      <c r="M64">
        <f>VLOOKUP('raw OAM stairs3'!AC34,'regression with bubbles 2'!$B$25:$N$27,'regression with bubbles 2'!M$24)-'raw OAM stairs3'!M34*M$28</f>
        <v>-11.664794546639941</v>
      </c>
      <c r="N64">
        <f>VLOOKUP('raw OAM stairs3'!AD34,'regression with bubbles 2'!$B$25:$N$27,'regression with bubbles 2'!N$24)-'raw OAM stairs3'!N34*N$28</f>
        <v>-293.33454800301126</v>
      </c>
      <c r="O64">
        <f>'raw OAM stairs3'!O34</f>
        <v>6612</v>
      </c>
      <c r="P64">
        <f t="shared" si="6"/>
        <v>6036.4050682143579</v>
      </c>
      <c r="T64">
        <f>AVERAGE(P64,'regression with bubbles 1'!P64)</f>
        <v>6354.3379878776832</v>
      </c>
    </row>
    <row r="65" spans="1:20" x14ac:dyDescent="0.25">
      <c r="A65" t="str">
        <f>'raw OAM stairs3'!A35</f>
        <v>testing13</v>
      </c>
      <c r="B65" t="str">
        <f>'raw OAM stairs3'!B35</f>
        <v>start_33</v>
      </c>
      <c r="C65">
        <f>VLOOKUP('raw OAM stairs3'!S35,'regression with bubbles 2'!$B$25:$N$27,'regression with bubbles 2'!C$24)-'raw OAM stairs3'!C35*C$28</f>
        <v>3333</v>
      </c>
      <c r="D65">
        <f>VLOOKUP('raw OAM stairs3'!T35,'regression with bubbles 2'!$B$25:$N$27,'regression with bubbles 2'!D$24)-'raw OAM stairs3'!D35*D$28</f>
        <v>3114.853787245831</v>
      </c>
      <c r="E65">
        <f>VLOOKUP('raw OAM stairs3'!U35,'regression with bubbles 2'!$B$25:$N$27,'regression with bubbles 2'!E$24)-'raw OAM stairs3'!E35*E$28</f>
        <v>3333</v>
      </c>
      <c r="F65">
        <f>VLOOKUP('raw OAM stairs3'!V35,'regression with bubbles 2'!$B$25:$N$27,'regression with bubbles 2'!F$24)-'raw OAM stairs3'!F35*F$28</f>
        <v>3333</v>
      </c>
      <c r="G65">
        <f>VLOOKUP('raw OAM stairs3'!W35,'regression with bubbles 2'!$B$25:$N$27,'regression with bubbles 2'!G$24)-'raw OAM stairs3'!G35*G$28</f>
        <v>0</v>
      </c>
      <c r="H65">
        <f>VLOOKUP('raw OAM stairs3'!X35,'regression with bubbles 2'!$B$25:$N$27,'regression with bubbles 2'!H$24)-'raw OAM stairs3'!H35*H$28</f>
        <v>3236.8284645523354</v>
      </c>
      <c r="I65">
        <f>VLOOKUP('raw OAM stairs3'!Y35,'regression with bubbles 2'!$B$25:$N$27,'regression with bubbles 2'!I$24)-'raw OAM stairs3'!I35*I$28</f>
        <v>-456.18356915818367</v>
      </c>
      <c r="J65">
        <f>VLOOKUP('raw OAM stairs3'!Z35,'regression with bubbles 2'!$B$25:$N$27,'regression with bubbles 2'!J$24)-'raw OAM stairs3'!J35*J$28</f>
        <v>-5080.3988981808843</v>
      </c>
      <c r="K65">
        <f>VLOOKUP('raw OAM stairs3'!AA35,'regression with bubbles 2'!$B$25:$N$27,'regression with bubbles 2'!K$24)-'raw OAM stairs3'!K35*K$28</f>
        <v>998.87259623765704</v>
      </c>
      <c r="L65">
        <f>VLOOKUP('raw OAM stairs3'!AB35,'regression with bubbles 2'!$B$25:$N$27,'regression with bubbles 2'!L$24)-'raw OAM stairs3'!L35*L$28</f>
        <v>2009.6758984712981</v>
      </c>
      <c r="M65">
        <f>VLOOKUP('raw OAM stairs3'!AC35,'regression with bubbles 2'!$B$25:$N$27,'regression with bubbles 2'!M$24)-'raw OAM stairs3'!M35*M$28</f>
        <v>3287.1852973730802</v>
      </c>
      <c r="N65">
        <f>VLOOKUP('raw OAM stairs3'!AD35,'regression with bubbles 2'!$B$25:$N$27,'regression with bubbles 2'!N$24)-'raw OAM stairs3'!N35*N$28</f>
        <v>3245.381277945613</v>
      </c>
      <c r="O65">
        <f>'raw OAM stairs3'!O35</f>
        <v>19117</v>
      </c>
      <c r="P65">
        <f t="shared" si="6"/>
        <v>20355.214854486749</v>
      </c>
      <c r="T65">
        <f>AVERAGE(P65,'regression with bubbles 1'!P65)</f>
        <v>21046.586313147171</v>
      </c>
    </row>
    <row r="66" spans="1:20" x14ac:dyDescent="0.25">
      <c r="A66" t="str">
        <f>'raw OAM stairs3'!A36</f>
        <v>testing14</v>
      </c>
      <c r="B66" t="str">
        <f>'raw OAM stairs3'!B36</f>
        <v>start_34</v>
      </c>
      <c r="C66">
        <f>VLOOKUP('raw OAM stairs3'!S36,'regression with bubbles 2'!$B$25:$N$27,'regression with bubbles 2'!C$24)-'raw OAM stairs3'!C36*C$28</f>
        <v>3333</v>
      </c>
      <c r="D66">
        <f>VLOOKUP('raw OAM stairs3'!T36,'regression with bubbles 2'!$B$25:$N$27,'regression with bubbles 2'!D$24)-'raw OAM stairs3'!D36*D$28</f>
        <v>3114.853787245831</v>
      </c>
      <c r="E66">
        <f>VLOOKUP('raw OAM stairs3'!U36,'regression with bubbles 2'!$B$25:$N$27,'regression with bubbles 2'!E$24)-'raw OAM stairs3'!E36*E$28</f>
        <v>3333</v>
      </c>
      <c r="F66">
        <f>VLOOKUP('raw OAM stairs3'!V36,'regression with bubbles 2'!$B$25:$N$27,'regression with bubbles 2'!F$24)-'raw OAM stairs3'!F36*F$28</f>
        <v>3333</v>
      </c>
      <c r="G66">
        <f>VLOOKUP('raw OAM stairs3'!W36,'regression with bubbles 2'!$B$25:$N$27,'regression with bubbles 2'!G$24)-'raw OAM stairs3'!G36*G$28</f>
        <v>0</v>
      </c>
      <c r="H66">
        <f>VLOOKUP('raw OAM stairs3'!X36,'regression with bubbles 2'!$B$25:$N$27,'regression with bubbles 2'!H$24)-'raw OAM stairs3'!H36*H$28</f>
        <v>3244.4295514107716</v>
      </c>
      <c r="I66">
        <f>VLOOKUP('raw OAM stairs3'!Y36,'regression with bubbles 2'!$B$25:$N$27,'regression with bubbles 2'!I$24)-'raw OAM stairs3'!I36*I$28</f>
        <v>-901.25734412569818</v>
      </c>
      <c r="J66">
        <f>VLOOKUP('raw OAM stairs3'!Z36,'regression with bubbles 2'!$B$25:$N$27,'regression with bubbles 2'!J$24)-'raw OAM stairs3'!J36*J$28</f>
        <v>-629.79337674241242</v>
      </c>
      <c r="K66">
        <f>VLOOKUP('raw OAM stairs3'!AA36,'regression with bubbles 2'!$B$25:$N$27,'regression with bubbles 2'!K$24)-'raw OAM stairs3'!K36*K$28</f>
        <v>95.0854324674292</v>
      </c>
      <c r="L66">
        <f>VLOOKUP('raw OAM stairs3'!AB36,'regression with bubbles 2'!$B$25:$N$27,'regression with bubbles 2'!L$24)-'raw OAM stairs3'!L36*L$28</f>
        <v>3333</v>
      </c>
      <c r="M66">
        <f>VLOOKUP('raw OAM stairs3'!AC36,'regression with bubbles 2'!$B$25:$N$27,'regression with bubbles 2'!M$24)-'raw OAM stairs3'!M36*M$28</f>
        <v>3327.1869444119397</v>
      </c>
      <c r="N66">
        <f>VLOOKUP('raw OAM stairs3'!AD36,'regression with bubbles 2'!$B$25:$N$27,'regression with bubbles 2'!N$24)-'raw OAM stairs3'!N36*N$28</f>
        <v>-253.32835897061645</v>
      </c>
      <c r="O66">
        <f>'raw OAM stairs3'!O36</f>
        <v>22950</v>
      </c>
      <c r="P66">
        <f t="shared" si="6"/>
        <v>21329.176635697244</v>
      </c>
      <c r="T66">
        <f>AVERAGE(P66,'regression with bubbles 1'!P66)</f>
        <v>22379.983292781737</v>
      </c>
    </row>
    <row r="67" spans="1:20" x14ac:dyDescent="0.25">
      <c r="A67" t="str">
        <f>'raw OAM stairs3'!A37</f>
        <v>testing15</v>
      </c>
      <c r="B67" t="str">
        <f>'raw OAM stairs3'!B37</f>
        <v>start_35</v>
      </c>
      <c r="C67">
        <f>VLOOKUP('raw OAM stairs3'!S37,'regression with bubbles 2'!$B$25:$N$27,'regression with bubbles 2'!C$24)-'raw OAM stairs3'!C37*C$28</f>
        <v>3333</v>
      </c>
      <c r="D67">
        <f>VLOOKUP('raw OAM stairs3'!T37,'regression with bubbles 2'!$B$25:$N$27,'regression with bubbles 2'!D$24)-'raw OAM stairs3'!D37*D$28</f>
        <v>3114.853787245831</v>
      </c>
      <c r="E67">
        <f>VLOOKUP('raw OAM stairs3'!U37,'regression with bubbles 2'!$B$25:$N$27,'regression with bubbles 2'!E$24)-'raw OAM stairs3'!E37*E$28</f>
        <v>3333</v>
      </c>
      <c r="F67">
        <f>VLOOKUP('raw OAM stairs3'!V37,'regression with bubbles 2'!$B$25:$N$27,'regression with bubbles 2'!F$24)-'raw OAM stairs3'!F37*F$28</f>
        <v>3333</v>
      </c>
      <c r="G67">
        <f>VLOOKUP('raw OAM stairs3'!W37,'regression with bubbles 2'!$B$25:$N$27,'regression with bubbles 2'!G$24)-'raw OAM stairs3'!G37*G$28</f>
        <v>938.57148820725536</v>
      </c>
      <c r="H67">
        <f>VLOOKUP('raw OAM stairs3'!X37,'regression with bubbles 2'!$B$25:$N$27,'regression with bubbles 2'!H$24)-'raw OAM stairs3'!H37*H$28</f>
        <v>3234.0261536379548</v>
      </c>
      <c r="I67">
        <f>VLOOKUP('raw OAM stairs3'!Y37,'regression with bubbles 2'!$B$25:$N$27,'regression with bubbles 2'!I$24)-'raw OAM stairs3'!I37*I$28</f>
        <v>-3251.8649154988675</v>
      </c>
      <c r="J67">
        <f>VLOOKUP('raw OAM stairs3'!Z37,'regression with bubbles 2'!$B$25:$N$27,'regression with bubbles 2'!J$24)-'raw OAM stairs3'!J37*J$28</f>
        <v>-4944.380003012101</v>
      </c>
      <c r="K67">
        <f>VLOOKUP('raw OAM stairs3'!AA37,'regression with bubbles 2'!$B$25:$N$27,'regression with bubbles 2'!K$24)-'raw OAM stairs3'!K37*K$28</f>
        <v>-1601.8848337806321</v>
      </c>
      <c r="L67">
        <f>VLOOKUP('raw OAM stairs3'!AB37,'regression with bubbles 2'!$B$25:$N$27,'regression with bubbles 2'!L$24)-'raw OAM stairs3'!L37*L$28</f>
        <v>3333</v>
      </c>
      <c r="M67">
        <f>VLOOKUP('raw OAM stairs3'!AC37,'regression with bubbles 2'!$B$25:$N$27,'regression with bubbles 2'!M$24)-'raw OAM stairs3'!M37*M$28</f>
        <v>3289.8395040912224</v>
      </c>
      <c r="N67">
        <f>VLOOKUP('raw OAM stairs3'!AD37,'regression with bubbles 2'!$B$25:$N$27,'regression with bubbles 2'!N$24)-'raw OAM stairs3'!N37*N$28</f>
        <v>-304.12124488024523</v>
      </c>
      <c r="O67">
        <f>'raw OAM stairs3'!O37</f>
        <v>12149</v>
      </c>
      <c r="P67">
        <f t="shared" si="6"/>
        <v>13807.039936010417</v>
      </c>
      <c r="T67">
        <f>AVERAGE(P67,'regression with bubbles 1'!P67)</f>
        <v>13966.195114616512</v>
      </c>
    </row>
    <row r="68" spans="1:20" x14ac:dyDescent="0.25">
      <c r="A68" t="str">
        <f>'raw OAM stairs3'!A38</f>
        <v>testing16</v>
      </c>
      <c r="B68" t="str">
        <f>'raw OAM stairs3'!B38</f>
        <v>start_36</v>
      </c>
      <c r="C68">
        <f>VLOOKUP('raw OAM stairs3'!S38,'regression with bubbles 2'!$B$25:$N$27,'regression with bubbles 2'!C$24)-'raw OAM stairs3'!C38*C$28</f>
        <v>3333</v>
      </c>
      <c r="D68">
        <f>VLOOKUP('raw OAM stairs3'!T38,'regression with bubbles 2'!$B$25:$N$27,'regression with bubbles 2'!D$24)-'raw OAM stairs3'!D38*D$28</f>
        <v>3114.853787245831</v>
      </c>
      <c r="E68">
        <f>VLOOKUP('raw OAM stairs3'!U38,'regression with bubbles 2'!$B$25:$N$27,'regression with bubbles 2'!E$24)-'raw OAM stairs3'!E38*E$28</f>
        <v>3333</v>
      </c>
      <c r="F68">
        <f>VLOOKUP('raw OAM stairs3'!V38,'regression with bubbles 2'!$B$25:$N$27,'regression with bubbles 2'!F$24)-'raw OAM stairs3'!F38*F$28</f>
        <v>1371.7301109494103</v>
      </c>
      <c r="G68">
        <f>VLOOKUP('raw OAM stairs3'!W38,'regression with bubbles 2'!$B$25:$N$27,'regression with bubbles 2'!G$24)-'raw OAM stairs3'!G38*G$28</f>
        <v>0</v>
      </c>
      <c r="H68">
        <f>VLOOKUP('raw OAM stairs3'!X38,'regression with bubbles 2'!$B$25:$N$27,'regression with bubbles 2'!H$24)-'raw OAM stairs3'!H38*H$28</f>
        <v>3256.9891314156371</v>
      </c>
      <c r="I68">
        <f>VLOOKUP('raw OAM stairs3'!Y38,'regression with bubbles 2'!$B$25:$N$27,'regression with bubbles 2'!I$24)-'raw OAM stairs3'!I38*I$28</f>
        <v>-787.89242586809632</v>
      </c>
      <c r="J68">
        <f>VLOOKUP('raw OAM stairs3'!Z38,'regression with bubbles 2'!$B$25:$N$27,'regression with bubbles 2'!J$24)-'raw OAM stairs3'!J38*J$28</f>
        <v>-4916.0801738525679</v>
      </c>
      <c r="K68">
        <f>VLOOKUP('raw OAM stairs3'!AA38,'regression with bubbles 2'!$B$25:$N$27,'regression with bubbles 2'!K$24)-'raw OAM stairs3'!K38*K$28</f>
        <v>1858.955072237191</v>
      </c>
      <c r="L68">
        <f>VLOOKUP('raw OAM stairs3'!AB38,'regression with bubbles 2'!$B$25:$N$27,'regression with bubbles 2'!L$24)-'raw OAM stairs3'!L38*L$28</f>
        <v>3333</v>
      </c>
      <c r="M68">
        <f>VLOOKUP('raw OAM stairs3'!AC38,'regression with bubbles 2'!$B$25:$N$27,'regression with bubbles 2'!M$24)-'raw OAM stairs3'!M38*M$28</f>
        <v>3286.4696550184703</v>
      </c>
      <c r="N68">
        <f>VLOOKUP('raw OAM stairs3'!AD38,'regression with bubbles 2'!$B$25:$N$27,'regression with bubbles 2'!N$24)-'raw OAM stairs3'!N38*N$28</f>
        <v>3172.0078865337646</v>
      </c>
      <c r="O68">
        <f>'raw OAM stairs3'!O38</f>
        <v>14752</v>
      </c>
      <c r="P68">
        <f t="shared" si="6"/>
        <v>20356.033043679639</v>
      </c>
      <c r="T68">
        <f>AVERAGE(P68,'regression with bubbles 1'!P68)</f>
        <v>19619.344891708173</v>
      </c>
    </row>
    <row r="69" spans="1:20" x14ac:dyDescent="0.25">
      <c r="A69" t="str">
        <f>'raw OAM stairs3'!A39</f>
        <v>testing17</v>
      </c>
      <c r="B69" t="str">
        <f>'raw OAM stairs3'!B39</f>
        <v>start_37</v>
      </c>
      <c r="C69">
        <f>VLOOKUP('raw OAM stairs3'!S39,'regression with bubbles 2'!$B$25:$N$27,'regression with bubbles 2'!C$24)-'raw OAM stairs3'!C39*C$28</f>
        <v>3333</v>
      </c>
      <c r="D69">
        <f>VLOOKUP('raw OAM stairs3'!T39,'regression with bubbles 2'!$B$25:$N$27,'regression with bubbles 2'!D$24)-'raw OAM stairs3'!D39*D$28</f>
        <v>3114.853787245831</v>
      </c>
      <c r="E69">
        <f>VLOOKUP('raw OAM stairs3'!U39,'regression with bubbles 2'!$B$25:$N$27,'regression with bubbles 2'!E$24)-'raw OAM stairs3'!E39*E$28</f>
        <v>2775.3704792695949</v>
      </c>
      <c r="F69">
        <f>VLOOKUP('raw OAM stairs3'!V39,'regression with bubbles 2'!$B$25:$N$27,'regression with bubbles 2'!F$24)-'raw OAM stairs3'!F39*F$28</f>
        <v>3333</v>
      </c>
      <c r="G69">
        <f>VLOOKUP('raw OAM stairs3'!W39,'regression with bubbles 2'!$B$25:$N$27,'regression with bubbles 2'!G$24)-'raw OAM stairs3'!G39*G$28</f>
        <v>938.57148820725536</v>
      </c>
      <c r="H69">
        <f>VLOOKUP('raw OAM stairs3'!X39,'regression with bubbles 2'!$B$25:$N$27,'regression with bubbles 2'!H$24)-'raw OAM stairs3'!H39*H$28</f>
        <v>3236.6760072227962</v>
      </c>
      <c r="I69">
        <f>VLOOKUP('raw OAM stairs3'!Y39,'regression with bubbles 2'!$B$25:$N$27,'regression with bubbles 2'!I$24)-'raw OAM stairs3'!I39*I$28</f>
        <v>-3542.1940563020944</v>
      </c>
      <c r="J69">
        <f>VLOOKUP('raw OAM stairs3'!Z39,'regression with bubbles 2'!$B$25:$N$27,'regression with bubbles 2'!J$24)-'raw OAM stairs3'!J39*J$28</f>
        <v>807.90771246626173</v>
      </c>
      <c r="K69">
        <f>VLOOKUP('raw OAM stairs3'!AA39,'regression with bubbles 2'!$B$25:$N$27,'regression with bubbles 2'!K$24)-'raw OAM stairs3'!K39*K$28</f>
        <v>-928.84465880847256</v>
      </c>
      <c r="L69">
        <f>VLOOKUP('raw OAM stairs3'!AB39,'regression with bubbles 2'!$B$25:$N$27,'regression with bubbles 2'!L$24)-'raw OAM stairs3'!L39*L$28</f>
        <v>3333</v>
      </c>
      <c r="M69">
        <f>VLOOKUP('raw OAM stairs3'!AC39,'regression with bubbles 2'!$B$25:$N$27,'regression with bubbles 2'!M$24)-'raw OAM stairs3'!M39*M$28</f>
        <v>-10.681006100929203</v>
      </c>
      <c r="N69">
        <f>VLOOKUP('raw OAM stairs3'!AD39,'regression with bubbles 2'!$B$25:$N$27,'regression with bubbles 2'!N$24)-'raw OAM stairs3'!N39*N$28</f>
        <v>3137.5143091732734</v>
      </c>
      <c r="O69">
        <f>'raw OAM stairs3'!O39</f>
        <v>14912</v>
      </c>
      <c r="P69">
        <f t="shared" si="6"/>
        <v>19528.174062373517</v>
      </c>
      <c r="T69">
        <f>AVERAGE(P69,'regression with bubbles 1'!P69)</f>
        <v>19787.057849266384</v>
      </c>
    </row>
    <row r="70" spans="1:20" x14ac:dyDescent="0.25">
      <c r="A70" t="str">
        <f>'raw OAM stairs3'!A40</f>
        <v>testing18</v>
      </c>
      <c r="B70" t="str">
        <f>'raw OAM stairs3'!B40</f>
        <v>start_38</v>
      </c>
      <c r="C70">
        <f>VLOOKUP('raw OAM stairs3'!S40,'regression with bubbles 2'!$B$25:$N$27,'regression with bubbles 2'!C$24)-'raw OAM stairs3'!C40*C$28</f>
        <v>3333</v>
      </c>
      <c r="D70">
        <f>VLOOKUP('raw OAM stairs3'!T40,'regression with bubbles 2'!$B$25:$N$27,'regression with bubbles 2'!D$24)-'raw OAM stairs3'!D40*D$28</f>
        <v>3333</v>
      </c>
      <c r="E70">
        <f>VLOOKUP('raw OAM stairs3'!U40,'regression with bubbles 2'!$B$25:$N$27,'regression with bubbles 2'!E$24)-'raw OAM stairs3'!E40*E$28</f>
        <v>3333</v>
      </c>
      <c r="F70">
        <f>VLOOKUP('raw OAM stairs3'!V40,'regression with bubbles 2'!$B$25:$N$27,'regression with bubbles 2'!F$24)-'raw OAM stairs3'!F40*F$28</f>
        <v>1371.7301109494103</v>
      </c>
      <c r="G70">
        <f>VLOOKUP('raw OAM stairs3'!W40,'regression with bubbles 2'!$B$25:$N$27,'regression with bubbles 2'!G$24)-'raw OAM stairs3'!G40*G$28</f>
        <v>0</v>
      </c>
      <c r="H70">
        <f>VLOOKUP('raw OAM stairs3'!X40,'regression with bubbles 2'!$B$25:$N$27,'regression with bubbles 2'!H$24)-'raw OAM stairs3'!H40*H$28</f>
        <v>-160.70454507960346</v>
      </c>
      <c r="I70">
        <f>VLOOKUP('raw OAM stairs3'!Y40,'regression with bubbles 2'!$B$25:$N$27,'regression with bubbles 2'!I$24)-'raw OAM stairs3'!I40*I$28</f>
        <v>-2053.6132589568779</v>
      </c>
      <c r="J70">
        <f>VLOOKUP('raw OAM stairs3'!Z40,'regression with bubbles 2'!$B$25:$N$27,'regression with bubbles 2'!J$24)-'raw OAM stairs3'!J40*J$28</f>
        <v>-3791.0362162784404</v>
      </c>
      <c r="K70">
        <f>VLOOKUP('raw OAM stairs3'!AA40,'regression with bubbles 2'!$B$25:$N$27,'regression with bubbles 2'!K$24)-'raw OAM stairs3'!K40*K$28</f>
        <v>-1783.3537646939603</v>
      </c>
      <c r="L70">
        <f>VLOOKUP('raw OAM stairs3'!AB40,'regression with bubbles 2'!$B$25:$N$27,'regression with bubbles 2'!L$24)-'raw OAM stairs3'!L40*L$28</f>
        <v>2009.6758984712981</v>
      </c>
      <c r="M70">
        <f>VLOOKUP('raw OAM stairs3'!AC40,'regression with bubbles 2'!$B$25:$N$27,'regression with bubbles 2'!M$24)-'raw OAM stairs3'!M40*M$28</f>
        <v>3293.6770702802546</v>
      </c>
      <c r="N70">
        <f>VLOOKUP('raw OAM stairs3'!AD40,'regression with bubbles 2'!$B$25:$N$27,'regression with bubbles 2'!N$24)-'raw OAM stairs3'!N40*N$28</f>
        <v>3135.3940739148488</v>
      </c>
      <c r="O70">
        <f>'raw OAM stairs3'!O40</f>
        <v>14325</v>
      </c>
      <c r="P70">
        <f t="shared" si="6"/>
        <v>12020.769368606932</v>
      </c>
      <c r="T70">
        <f>AVERAGE(P70,'regression with bubbles 1'!P70)</f>
        <v>11716.535420502511</v>
      </c>
    </row>
    <row r="71" spans="1:20" x14ac:dyDescent="0.25">
      <c r="A71" t="str">
        <f>'raw OAM stairs3'!A41</f>
        <v>testing19</v>
      </c>
      <c r="B71" t="str">
        <f>'raw OAM stairs3'!B41</f>
        <v>start_39</v>
      </c>
      <c r="C71">
        <f>VLOOKUP('raw OAM stairs3'!S41,'regression with bubbles 2'!$B$25:$N$27,'regression with bubbles 2'!C$24)-'raw OAM stairs3'!C41*C$28</f>
        <v>0</v>
      </c>
      <c r="D71">
        <f>VLOOKUP('raw OAM stairs3'!T41,'regression with bubbles 2'!$B$25:$N$27,'regression with bubbles 2'!D$24)-'raw OAM stairs3'!D41*D$28</f>
        <v>3114.853787245831</v>
      </c>
      <c r="E71">
        <f>VLOOKUP('raw OAM stairs3'!U41,'regression with bubbles 2'!$B$25:$N$27,'regression with bubbles 2'!E$24)-'raw OAM stairs3'!E41*E$28</f>
        <v>2775.3704792695949</v>
      </c>
      <c r="F71">
        <f>VLOOKUP('raw OAM stairs3'!V41,'regression with bubbles 2'!$B$25:$N$27,'regression with bubbles 2'!F$24)-'raw OAM stairs3'!F41*F$28</f>
        <v>3333</v>
      </c>
      <c r="G71">
        <f>VLOOKUP('raw OAM stairs3'!W41,'regression with bubbles 2'!$B$25:$N$27,'regression with bubbles 2'!G$24)-'raw OAM stairs3'!G41*G$28</f>
        <v>0</v>
      </c>
      <c r="H71">
        <f>VLOOKUP('raw OAM stairs3'!X41,'regression with bubbles 2'!$B$25:$N$27,'regression with bubbles 2'!H$24)-'raw OAM stairs3'!H41*H$28</f>
        <v>3284.9977208137716</v>
      </c>
      <c r="I71">
        <f>VLOOKUP('raw OAM stairs3'!Y41,'regression with bubbles 2'!$B$25:$N$27,'regression with bubbles 2'!I$24)-'raw OAM stairs3'!I41*I$28</f>
        <v>-2604.5264173440164</v>
      </c>
      <c r="J71">
        <f>VLOOKUP('raw OAM stairs3'!Z41,'regression with bubbles 2'!$B$25:$N$27,'regression with bubbles 2'!J$24)-'raw OAM stairs3'!J41*J$28</f>
        <v>-5219.4209428043214</v>
      </c>
      <c r="K71">
        <f>VLOOKUP('raw OAM stairs3'!AA41,'regression with bubbles 2'!$B$25:$N$27,'regression with bubbles 2'!K$24)-'raw OAM stairs3'!K41*K$28</f>
        <v>344.54947877211544</v>
      </c>
      <c r="L71">
        <f>VLOOKUP('raw OAM stairs3'!AB41,'regression with bubbles 2'!$B$25:$N$27,'regression with bubbles 2'!L$24)-'raw OAM stairs3'!L41*L$28</f>
        <v>3333</v>
      </c>
      <c r="M71">
        <f>VLOOKUP('raw OAM stairs3'!AC41,'regression with bubbles 2'!$B$25:$N$27,'regression with bubbles 2'!M$24)-'raw OAM stairs3'!M41*M$28</f>
        <v>3293.5364034783656</v>
      </c>
      <c r="N71">
        <f>VLOOKUP('raw OAM stairs3'!AD41,'regression with bubbles 2'!$B$25:$N$27,'regression with bubbles 2'!N$24)-'raw OAM stairs3'!N41*N$28</f>
        <v>3143.1726870191933</v>
      </c>
      <c r="O71">
        <f>'raw OAM stairs3'!O41</f>
        <v>15512</v>
      </c>
      <c r="P71">
        <f t="shared" si="6"/>
        <v>14798.533196450535</v>
      </c>
      <c r="T71">
        <f>AVERAGE(P71,'regression with bubbles 1'!P71)</f>
        <v>12592.472019787274</v>
      </c>
    </row>
    <row r="72" spans="1:20" x14ac:dyDescent="0.25">
      <c r="A72" t="str">
        <f>'raw OAM stairs3'!A42</f>
        <v>testing20</v>
      </c>
      <c r="B72" t="str">
        <f>'raw OAM stairs3'!B42</f>
        <v>start_40</v>
      </c>
      <c r="C72">
        <f>VLOOKUP('raw OAM stairs3'!S42,'regression with bubbles 2'!$B$25:$N$27,'regression with bubbles 2'!C$24)-'raw OAM stairs3'!C42*C$28</f>
        <v>3333</v>
      </c>
      <c r="D72">
        <f>VLOOKUP('raw OAM stairs3'!T42,'regression with bubbles 2'!$B$25:$N$27,'regression with bubbles 2'!D$24)-'raw OAM stairs3'!D42*D$28</f>
        <v>3333</v>
      </c>
      <c r="E72">
        <f>VLOOKUP('raw OAM stairs3'!U42,'regression with bubbles 2'!$B$25:$N$27,'regression with bubbles 2'!E$24)-'raw OAM stairs3'!E42*E$28</f>
        <v>3333</v>
      </c>
      <c r="F72">
        <f>VLOOKUP('raw OAM stairs3'!V42,'regression with bubbles 2'!$B$25:$N$27,'regression with bubbles 2'!F$24)-'raw OAM stairs3'!F42*F$28</f>
        <v>3333</v>
      </c>
      <c r="G72">
        <f>VLOOKUP('raw OAM stairs3'!W42,'regression with bubbles 2'!$B$25:$N$27,'regression with bubbles 2'!G$24)-'raw OAM stairs3'!G42*G$28</f>
        <v>3333</v>
      </c>
      <c r="H72">
        <f>VLOOKUP('raw OAM stairs3'!X42,'regression with bubbles 2'!$B$25:$N$27,'regression with bubbles 2'!H$24)-'raw OAM stairs3'!H42*H$28</f>
        <v>-138.78698899018698</v>
      </c>
      <c r="I72">
        <f>VLOOKUP('raw OAM stairs3'!Y42,'regression with bubbles 2'!$B$25:$N$27,'regression with bubbles 2'!I$24)-'raw OAM stairs3'!I42*I$28</f>
        <v>-3795.0133534574024</v>
      </c>
      <c r="J72">
        <f>VLOOKUP('raw OAM stairs3'!Z42,'regression with bubbles 2'!$B$25:$N$27,'regression with bubbles 2'!J$24)-'raw OAM stairs3'!J42*J$28</f>
        <v>-4527.3796093302699</v>
      </c>
      <c r="K72">
        <f>VLOOKUP('raw OAM stairs3'!AA42,'regression with bubbles 2'!$B$25:$N$27,'regression with bubbles 2'!K$24)-'raw OAM stairs3'!K42*K$28</f>
        <v>-235.74981750232382</v>
      </c>
      <c r="L72">
        <f>VLOOKUP('raw OAM stairs3'!AB42,'regression with bubbles 2'!$B$25:$N$27,'regression with bubbles 2'!L$24)-'raw OAM stairs3'!L42*L$28</f>
        <v>3333</v>
      </c>
      <c r="M72">
        <f>VLOOKUP('raw OAM stairs3'!AC42,'regression with bubbles 2'!$B$25:$N$27,'regression with bubbles 2'!M$24)-'raw OAM stairs3'!M42*M$28</f>
        <v>-12.594074606618719</v>
      </c>
      <c r="N72">
        <f>VLOOKUP('raw OAM stairs3'!AD42,'regression with bubbles 2'!$B$25:$N$27,'regression with bubbles 2'!N$24)-'raw OAM stairs3'!N42*N$28</f>
        <v>-205.55680830424242</v>
      </c>
      <c r="O72">
        <f>'raw OAM stairs3'!O42</f>
        <v>12842</v>
      </c>
      <c r="P72">
        <f t="shared" si="6"/>
        <v>11082.919347808955</v>
      </c>
      <c r="T72">
        <f>AVERAGE(P72,'regression with bubbles 1'!P72)</f>
        <v>10427.219739160195</v>
      </c>
    </row>
    <row r="73" spans="1:20" x14ac:dyDescent="0.25">
      <c r="O73">
        <f>SUM(O53:O72)</f>
        <v>305369</v>
      </c>
      <c r="P73">
        <f>SUM(P53:P72)</f>
        <v>297180.08100860385</v>
      </c>
      <c r="Q73" t="s">
        <v>295</v>
      </c>
      <c r="R73" s="20">
        <f>P73/O73</f>
        <v>0.97318352880811032</v>
      </c>
      <c r="S73" s="20">
        <f>T73/O73</f>
        <v>0.98313759258026689</v>
      </c>
      <c r="T73">
        <f>SUM(T53:T72)</f>
        <v>300219.74350864353</v>
      </c>
    </row>
    <row r="74" spans="1:20" x14ac:dyDescent="0.25">
      <c r="P74" s="16">
        <f>CORREL(P53:P72,O53:O72)</f>
        <v>0.62969280692307295</v>
      </c>
      <c r="Q74" t="s">
        <v>272</v>
      </c>
      <c r="T74">
        <f>CORREL(T53:T72,O53:O72)</f>
        <v>0.7157043173488814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workbookViewId="0"/>
  </sheetViews>
  <sheetFormatPr defaultRowHeight="15" x14ac:dyDescent="0.25"/>
  <cols>
    <col min="1" max="1" width="10.28515625" bestFit="1" customWidth="1"/>
    <col min="2" max="2" width="13.42578125" bestFit="1" customWidth="1"/>
    <col min="3" max="14" width="6" bestFit="1" customWidth="1"/>
    <col min="15" max="15" width="7" bestFit="1" customWidth="1"/>
    <col min="16" max="16" width="14.7109375" bestFit="1" customWidth="1"/>
    <col min="17" max="17" width="11" bestFit="1" customWidth="1"/>
  </cols>
  <sheetData>
    <row r="1" spans="1:16" x14ac:dyDescent="0.25">
      <c r="A1">
        <f>'raw OAM stairs3'!A1</f>
        <v>0</v>
      </c>
      <c r="B1" t="str">
        <f>'raw OAM stairs3'!B1</f>
        <v>rel. Time</v>
      </c>
      <c r="C1" t="str">
        <f>'raw OAM stairs3'!C1</f>
        <v>t-11</v>
      </c>
      <c r="D1" t="str">
        <f>'raw OAM stairs3'!D1</f>
        <v>t-10</v>
      </c>
      <c r="E1" t="str">
        <f>'raw OAM stairs3'!E1</f>
        <v>t-9</v>
      </c>
      <c r="F1" t="str">
        <f>'raw OAM stairs3'!F1</f>
        <v>t-8</v>
      </c>
      <c r="G1" t="str">
        <f>'raw OAM stairs3'!G1</f>
        <v>t-7</v>
      </c>
      <c r="H1" t="str">
        <f>'raw OAM stairs3'!H1</f>
        <v>t-6</v>
      </c>
      <c r="I1" t="str">
        <f>'raw OAM stairs3'!I1</f>
        <v>t-5</v>
      </c>
      <c r="J1" t="str">
        <f>'raw OAM stairs3'!J1</f>
        <v>t-4</v>
      </c>
      <c r="K1" t="str">
        <f>'raw OAM stairs3'!K1</f>
        <v>t-3</v>
      </c>
      <c r="L1" t="str">
        <f>'raw OAM stairs3'!L1</f>
        <v>t-2</v>
      </c>
      <c r="M1" t="str">
        <f>'raw OAM stairs3'!M1</f>
        <v>t-1</v>
      </c>
      <c r="N1" t="str">
        <f>'raw OAM stairs3'!N1</f>
        <v>t_0</v>
      </c>
      <c r="O1" t="str">
        <f>'raw OAM stairs3'!O1</f>
        <v>t+1</v>
      </c>
      <c r="P1">
        <f>'raw OAM stairs3'!P1</f>
        <v>0</v>
      </c>
    </row>
    <row r="2" spans="1:16" x14ac:dyDescent="0.25">
      <c r="A2" t="str">
        <f>'raw OAM stairs3'!A2</f>
        <v>OAM</v>
      </c>
      <c r="B2" t="str">
        <f>'raw OAM stairs3'!B2</f>
        <v>start_position</v>
      </c>
      <c r="C2" t="str">
        <f>'raw OAM stairs3'!C2</f>
        <v>x1</v>
      </c>
      <c r="D2" t="str">
        <f>'raw OAM stairs3'!D2</f>
        <v>x2</v>
      </c>
      <c r="E2" t="str">
        <f>'raw OAM stairs3'!E2</f>
        <v>x3</v>
      </c>
      <c r="F2" t="str">
        <f>'raw OAM stairs3'!F2</f>
        <v>x4</v>
      </c>
      <c r="G2" t="str">
        <f>'raw OAM stairs3'!G2</f>
        <v>x5</v>
      </c>
      <c r="H2" t="str">
        <f>'raw OAM stairs3'!H2</f>
        <v>x6</v>
      </c>
      <c r="I2" t="str">
        <f>'raw OAM stairs3'!I2</f>
        <v>x7</v>
      </c>
      <c r="J2" t="str">
        <f>'raw OAM stairs3'!J2</f>
        <v>x8</v>
      </c>
      <c r="K2" t="str">
        <f>'raw OAM stairs3'!K2</f>
        <v>x9</v>
      </c>
      <c r="L2" t="str">
        <f>'raw OAM stairs3'!L2</f>
        <v>x10</v>
      </c>
      <c r="M2" t="str">
        <f>'raw OAM stairs3'!M2</f>
        <v>x11</v>
      </c>
      <c r="N2" t="str">
        <f>'raw OAM stairs3'!N2</f>
        <v>x12</v>
      </c>
      <c r="O2" t="str">
        <f>'raw OAM stairs3'!O2</f>
        <v>Y</v>
      </c>
      <c r="P2" t="str">
        <f>'raw OAM stairs3'!P2</f>
        <v>target_position</v>
      </c>
    </row>
    <row r="3" spans="1:16" x14ac:dyDescent="0.25">
      <c r="A3" t="str">
        <f>'raw OAM stairs3'!A3</f>
        <v>learning1</v>
      </c>
      <c r="B3" t="str">
        <f>'raw OAM stairs3'!B3</f>
        <v>start_1</v>
      </c>
      <c r="C3">
        <f>'raw OAM stairs3'!C3</f>
        <v>14616</v>
      </c>
      <c r="D3">
        <f>'raw OAM stairs3'!D3</f>
        <v>8170</v>
      </c>
      <c r="E3">
        <f>'raw OAM stairs3'!E3</f>
        <v>8138</v>
      </c>
      <c r="F3">
        <f>'raw OAM stairs3'!F3</f>
        <v>10821</v>
      </c>
      <c r="G3">
        <f>'raw OAM stairs3'!G3</f>
        <v>9257</v>
      </c>
      <c r="H3">
        <f>'raw OAM stairs3'!H3</f>
        <v>9832</v>
      </c>
      <c r="I3">
        <f>'raw OAM stairs3'!I3</f>
        <v>13082</v>
      </c>
      <c r="J3">
        <f>'raw OAM stairs3'!J3</f>
        <v>11822</v>
      </c>
      <c r="K3">
        <f>'raw OAM stairs3'!K3</f>
        <v>16490</v>
      </c>
      <c r="L3">
        <f>'raw OAM stairs3'!L3</f>
        <v>16442</v>
      </c>
      <c r="M3">
        <f>'raw OAM stairs3'!M3</f>
        <v>11022</v>
      </c>
      <c r="N3">
        <f>'raw OAM stairs3'!N3</f>
        <v>12478</v>
      </c>
      <c r="O3">
        <f>'raw OAM stairs3'!O3</f>
        <v>18648</v>
      </c>
      <c r="P3" t="str">
        <f>'raw OAM stairs3'!P3</f>
        <v>target_13</v>
      </c>
    </row>
    <row r="4" spans="1:16" x14ac:dyDescent="0.25">
      <c r="A4" t="str">
        <f>'raw OAM stairs3'!A4</f>
        <v>learning2</v>
      </c>
      <c r="B4" t="str">
        <f>'raw OAM stairs3'!B4</f>
        <v>start_2</v>
      </c>
      <c r="C4">
        <f>'raw OAM stairs3'!C4</f>
        <v>8170</v>
      </c>
      <c r="D4">
        <f>'raw OAM stairs3'!D4</f>
        <v>8138</v>
      </c>
      <c r="E4">
        <f>'raw OAM stairs3'!E4</f>
        <v>10821</v>
      </c>
      <c r="F4">
        <f>'raw OAM stairs3'!F4</f>
        <v>9257</v>
      </c>
      <c r="G4">
        <f>'raw OAM stairs3'!G4</f>
        <v>9832</v>
      </c>
      <c r="H4">
        <f>'raw OAM stairs3'!H4</f>
        <v>13082</v>
      </c>
      <c r="I4">
        <f>'raw OAM stairs3'!I4</f>
        <v>11822</v>
      </c>
      <c r="J4">
        <f>'raw OAM stairs3'!J4</f>
        <v>16490</v>
      </c>
      <c r="K4">
        <f>'raw OAM stairs3'!K4</f>
        <v>16442</v>
      </c>
      <c r="L4">
        <f>'raw OAM stairs3'!L4</f>
        <v>11022</v>
      </c>
      <c r="M4">
        <f>'raw OAM stairs3'!M4</f>
        <v>12478</v>
      </c>
      <c r="N4">
        <f>'raw OAM stairs3'!N4</f>
        <v>18648</v>
      </c>
      <c r="O4">
        <f>'raw OAM stairs3'!O4</f>
        <v>11282</v>
      </c>
      <c r="P4" t="str">
        <f>'raw OAM stairs3'!P4</f>
        <v>target_14</v>
      </c>
    </row>
    <row r="5" spans="1:16" x14ac:dyDescent="0.25">
      <c r="A5" t="str">
        <f>'raw OAM stairs3'!A5</f>
        <v>learning3</v>
      </c>
      <c r="B5" t="str">
        <f>'raw OAM stairs3'!B5</f>
        <v>start_3</v>
      </c>
      <c r="C5">
        <f>'raw OAM stairs3'!C5</f>
        <v>8138</v>
      </c>
      <c r="D5">
        <f>'raw OAM stairs3'!D5</f>
        <v>10821</v>
      </c>
      <c r="E5">
        <f>'raw OAM stairs3'!E5</f>
        <v>9257</v>
      </c>
      <c r="F5">
        <f>'raw OAM stairs3'!F5</f>
        <v>9832</v>
      </c>
      <c r="G5">
        <f>'raw OAM stairs3'!G5</f>
        <v>13082</v>
      </c>
      <c r="H5">
        <f>'raw OAM stairs3'!H5</f>
        <v>11822</v>
      </c>
      <c r="I5">
        <f>'raw OAM stairs3'!I5</f>
        <v>16490</v>
      </c>
      <c r="J5">
        <f>'raw OAM stairs3'!J5</f>
        <v>16442</v>
      </c>
      <c r="K5">
        <f>'raw OAM stairs3'!K5</f>
        <v>11022</v>
      </c>
      <c r="L5">
        <f>'raw OAM stairs3'!L5</f>
        <v>12478</v>
      </c>
      <c r="M5">
        <f>'raw OAM stairs3'!M5</f>
        <v>18648</v>
      </c>
      <c r="N5">
        <f>'raw OAM stairs3'!N5</f>
        <v>11282</v>
      </c>
      <c r="O5">
        <f>'raw OAM stairs3'!O5</f>
        <v>11137</v>
      </c>
      <c r="P5" t="str">
        <f>'raw OAM stairs3'!P5</f>
        <v>target_15</v>
      </c>
    </row>
    <row r="6" spans="1:16" x14ac:dyDescent="0.25">
      <c r="A6" t="str">
        <f>'raw OAM stairs3'!A6</f>
        <v>learning4</v>
      </c>
      <c r="B6" t="str">
        <f>'raw OAM stairs3'!B6</f>
        <v>start_4</v>
      </c>
      <c r="C6">
        <f>'raw OAM stairs3'!C6</f>
        <v>10821</v>
      </c>
      <c r="D6">
        <f>'raw OAM stairs3'!D6</f>
        <v>9257</v>
      </c>
      <c r="E6">
        <f>'raw OAM stairs3'!E6</f>
        <v>9832</v>
      </c>
      <c r="F6">
        <f>'raw OAM stairs3'!F6</f>
        <v>13082</v>
      </c>
      <c r="G6">
        <f>'raw OAM stairs3'!G6</f>
        <v>11822</v>
      </c>
      <c r="H6">
        <f>'raw OAM stairs3'!H6</f>
        <v>16490</v>
      </c>
      <c r="I6">
        <f>'raw OAM stairs3'!I6</f>
        <v>16442</v>
      </c>
      <c r="J6">
        <f>'raw OAM stairs3'!J6</f>
        <v>11022</v>
      </c>
      <c r="K6">
        <f>'raw OAM stairs3'!K6</f>
        <v>12478</v>
      </c>
      <c r="L6">
        <f>'raw OAM stairs3'!L6</f>
        <v>18648</v>
      </c>
      <c r="M6">
        <f>'raw OAM stairs3'!M6</f>
        <v>11282</v>
      </c>
      <c r="N6">
        <f>'raw OAM stairs3'!N6</f>
        <v>11137</v>
      </c>
      <c r="O6">
        <f>'raw OAM stairs3'!O6</f>
        <v>12420</v>
      </c>
      <c r="P6" t="str">
        <f>'raw OAM stairs3'!P6</f>
        <v>target_16</v>
      </c>
    </row>
    <row r="7" spans="1:16" x14ac:dyDescent="0.25">
      <c r="A7" t="str">
        <f>'raw OAM stairs3'!A7</f>
        <v>learning5</v>
      </c>
      <c r="B7" t="str">
        <f>'raw OAM stairs3'!B7</f>
        <v>start_5</v>
      </c>
      <c r="C7">
        <f>'raw OAM stairs3'!C7</f>
        <v>9257</v>
      </c>
      <c r="D7">
        <f>'raw OAM stairs3'!D7</f>
        <v>9832</v>
      </c>
      <c r="E7">
        <f>'raw OAM stairs3'!E7</f>
        <v>13082</v>
      </c>
      <c r="F7">
        <f>'raw OAM stairs3'!F7</f>
        <v>11822</v>
      </c>
      <c r="G7">
        <f>'raw OAM stairs3'!G7</f>
        <v>16490</v>
      </c>
      <c r="H7">
        <f>'raw OAM stairs3'!H7</f>
        <v>16442</v>
      </c>
      <c r="I7">
        <f>'raw OAM stairs3'!I7</f>
        <v>11022</v>
      </c>
      <c r="J7">
        <f>'raw OAM stairs3'!J7</f>
        <v>12478</v>
      </c>
      <c r="K7">
        <f>'raw OAM stairs3'!K7</f>
        <v>18648</v>
      </c>
      <c r="L7">
        <f>'raw OAM stairs3'!L7</f>
        <v>11282</v>
      </c>
      <c r="M7">
        <f>'raw OAM stairs3'!M7</f>
        <v>11137</v>
      </c>
      <c r="N7">
        <f>'raw OAM stairs3'!N7</f>
        <v>12420</v>
      </c>
      <c r="O7">
        <f>'raw OAM stairs3'!O7</f>
        <v>5687</v>
      </c>
      <c r="P7" t="str">
        <f>'raw OAM stairs3'!P7</f>
        <v>target_17</v>
      </c>
    </row>
    <row r="8" spans="1:16" x14ac:dyDescent="0.25">
      <c r="A8" t="str">
        <f>'raw OAM stairs3'!A8</f>
        <v>learning6</v>
      </c>
      <c r="B8" t="str">
        <f>'raw OAM stairs3'!B8</f>
        <v>start_6</v>
      </c>
      <c r="C8">
        <f>'raw OAM stairs3'!C8</f>
        <v>9832</v>
      </c>
      <c r="D8">
        <f>'raw OAM stairs3'!D8</f>
        <v>13082</v>
      </c>
      <c r="E8">
        <f>'raw OAM stairs3'!E8</f>
        <v>11822</v>
      </c>
      <c r="F8">
        <f>'raw OAM stairs3'!F8</f>
        <v>16490</v>
      </c>
      <c r="G8">
        <f>'raw OAM stairs3'!G8</f>
        <v>16442</v>
      </c>
      <c r="H8">
        <f>'raw OAM stairs3'!H8</f>
        <v>11022</v>
      </c>
      <c r="I8">
        <f>'raw OAM stairs3'!I8</f>
        <v>12478</v>
      </c>
      <c r="J8">
        <f>'raw OAM stairs3'!J8</f>
        <v>18648</v>
      </c>
      <c r="K8">
        <f>'raw OAM stairs3'!K8</f>
        <v>11282</v>
      </c>
      <c r="L8">
        <f>'raw OAM stairs3'!L8</f>
        <v>11137</v>
      </c>
      <c r="M8">
        <f>'raw OAM stairs3'!M8</f>
        <v>12420</v>
      </c>
      <c r="N8">
        <f>'raw OAM stairs3'!N8</f>
        <v>5687</v>
      </c>
      <c r="O8">
        <f>'raw OAM stairs3'!O8</f>
        <v>13074</v>
      </c>
      <c r="P8" t="str">
        <f>'raw OAM stairs3'!P8</f>
        <v>target_18</v>
      </c>
    </row>
    <row r="9" spans="1:16" x14ac:dyDescent="0.25">
      <c r="A9" t="str">
        <f>'raw OAM stairs3'!A9</f>
        <v>learning7</v>
      </c>
      <c r="B9" t="str">
        <f>'raw OAM stairs3'!B9</f>
        <v>start_7</v>
      </c>
      <c r="C9">
        <f>'raw OAM stairs3'!C9</f>
        <v>13082</v>
      </c>
      <c r="D9">
        <f>'raw OAM stairs3'!D9</f>
        <v>11822</v>
      </c>
      <c r="E9">
        <f>'raw OAM stairs3'!E9</f>
        <v>16490</v>
      </c>
      <c r="F9">
        <f>'raw OAM stairs3'!F9</f>
        <v>16442</v>
      </c>
      <c r="G9">
        <f>'raw OAM stairs3'!G9</f>
        <v>11022</v>
      </c>
      <c r="H9">
        <f>'raw OAM stairs3'!H9</f>
        <v>12478</v>
      </c>
      <c r="I9">
        <f>'raw OAM stairs3'!I9</f>
        <v>18648</v>
      </c>
      <c r="J9">
        <f>'raw OAM stairs3'!J9</f>
        <v>11282</v>
      </c>
      <c r="K9">
        <f>'raw OAM stairs3'!K9</f>
        <v>11137</v>
      </c>
      <c r="L9">
        <f>'raw OAM stairs3'!L9</f>
        <v>12420</v>
      </c>
      <c r="M9">
        <f>'raw OAM stairs3'!M9</f>
        <v>5687</v>
      </c>
      <c r="N9">
        <f>'raw OAM stairs3'!N9</f>
        <v>13074</v>
      </c>
      <c r="O9">
        <f>'raw OAM stairs3'!O9</f>
        <v>21735</v>
      </c>
      <c r="P9" t="str">
        <f>'raw OAM stairs3'!P9</f>
        <v>target_19</v>
      </c>
    </row>
    <row r="10" spans="1:16" x14ac:dyDescent="0.25">
      <c r="A10" t="str">
        <f>'raw OAM stairs3'!A10</f>
        <v>learning8</v>
      </c>
      <c r="B10" t="str">
        <f>'raw OAM stairs3'!B10</f>
        <v>start_8</v>
      </c>
      <c r="C10">
        <f>'raw OAM stairs3'!C10</f>
        <v>11822</v>
      </c>
      <c r="D10">
        <f>'raw OAM stairs3'!D10</f>
        <v>16490</v>
      </c>
      <c r="E10">
        <f>'raw OAM stairs3'!E10</f>
        <v>16442</v>
      </c>
      <c r="F10">
        <f>'raw OAM stairs3'!F10</f>
        <v>11022</v>
      </c>
      <c r="G10">
        <f>'raw OAM stairs3'!G10</f>
        <v>12478</v>
      </c>
      <c r="H10">
        <f>'raw OAM stairs3'!H10</f>
        <v>18648</v>
      </c>
      <c r="I10">
        <f>'raw OAM stairs3'!I10</f>
        <v>11282</v>
      </c>
      <c r="J10">
        <f>'raw OAM stairs3'!J10</f>
        <v>11137</v>
      </c>
      <c r="K10">
        <f>'raw OAM stairs3'!K10</f>
        <v>12420</v>
      </c>
      <c r="L10">
        <f>'raw OAM stairs3'!L10</f>
        <v>5687</v>
      </c>
      <c r="M10">
        <f>'raw OAM stairs3'!M10</f>
        <v>13074</v>
      </c>
      <c r="N10">
        <f>'raw OAM stairs3'!N10</f>
        <v>21735</v>
      </c>
      <c r="O10">
        <f>'raw OAM stairs3'!O10</f>
        <v>6407</v>
      </c>
      <c r="P10" t="str">
        <f>'raw OAM stairs3'!P10</f>
        <v>target_20</v>
      </c>
    </row>
    <row r="11" spans="1:16" x14ac:dyDescent="0.25">
      <c r="A11" t="str">
        <f>'raw OAM stairs3'!A11</f>
        <v>learning9</v>
      </c>
      <c r="B11" t="str">
        <f>'raw OAM stairs3'!B11</f>
        <v>start_9</v>
      </c>
      <c r="C11">
        <f>'raw OAM stairs3'!C11</f>
        <v>16490</v>
      </c>
      <c r="D11">
        <f>'raw OAM stairs3'!D11</f>
        <v>16442</v>
      </c>
      <c r="E11">
        <f>'raw OAM stairs3'!E11</f>
        <v>11022</v>
      </c>
      <c r="F11">
        <f>'raw OAM stairs3'!F11</f>
        <v>12478</v>
      </c>
      <c r="G11">
        <f>'raw OAM stairs3'!G11</f>
        <v>18648</v>
      </c>
      <c r="H11">
        <f>'raw OAM stairs3'!H11</f>
        <v>11282</v>
      </c>
      <c r="I11">
        <f>'raw OAM stairs3'!I11</f>
        <v>11137</v>
      </c>
      <c r="J11">
        <f>'raw OAM stairs3'!J11</f>
        <v>12420</v>
      </c>
      <c r="K11">
        <f>'raw OAM stairs3'!K11</f>
        <v>5687</v>
      </c>
      <c r="L11">
        <f>'raw OAM stairs3'!L11</f>
        <v>13074</v>
      </c>
      <c r="M11">
        <f>'raw OAM stairs3'!M11</f>
        <v>21735</v>
      </c>
      <c r="N11">
        <f>'raw OAM stairs3'!N11</f>
        <v>6407</v>
      </c>
      <c r="O11">
        <f>'raw OAM stairs3'!O11</f>
        <v>21451</v>
      </c>
      <c r="P11" t="str">
        <f>'raw OAM stairs3'!P11</f>
        <v>target_21</v>
      </c>
    </row>
    <row r="12" spans="1:16" x14ac:dyDescent="0.25">
      <c r="A12" t="str">
        <f>'raw OAM stairs3'!A12</f>
        <v>learning10</v>
      </c>
      <c r="B12" t="str">
        <f>'raw OAM stairs3'!B12</f>
        <v>start_10</v>
      </c>
      <c r="C12">
        <f>'raw OAM stairs3'!C12</f>
        <v>16442</v>
      </c>
      <c r="D12">
        <f>'raw OAM stairs3'!D12</f>
        <v>11022</v>
      </c>
      <c r="E12">
        <f>'raw OAM stairs3'!E12</f>
        <v>12478</v>
      </c>
      <c r="F12">
        <f>'raw OAM stairs3'!F12</f>
        <v>18648</v>
      </c>
      <c r="G12">
        <f>'raw OAM stairs3'!G12</f>
        <v>11282</v>
      </c>
      <c r="H12">
        <f>'raw OAM stairs3'!H12</f>
        <v>11137</v>
      </c>
      <c r="I12">
        <f>'raw OAM stairs3'!I12</f>
        <v>12420</v>
      </c>
      <c r="J12">
        <f>'raw OAM stairs3'!J12</f>
        <v>5687</v>
      </c>
      <c r="K12">
        <f>'raw OAM stairs3'!K12</f>
        <v>13074</v>
      </c>
      <c r="L12">
        <f>'raw OAM stairs3'!L12</f>
        <v>21735</v>
      </c>
      <c r="M12">
        <f>'raw OAM stairs3'!M12</f>
        <v>6407</v>
      </c>
      <c r="N12">
        <f>'raw OAM stairs3'!N12</f>
        <v>21451</v>
      </c>
      <c r="O12">
        <f>'raw OAM stairs3'!O12</f>
        <v>25139</v>
      </c>
      <c r="P12" t="str">
        <f>'raw OAM stairs3'!P12</f>
        <v>target_22</v>
      </c>
    </row>
    <row r="13" spans="1:16" x14ac:dyDescent="0.25">
      <c r="A13" t="str">
        <f>'raw OAM stairs3'!A13</f>
        <v>learning11</v>
      </c>
      <c r="B13" t="str">
        <f>'raw OAM stairs3'!B13</f>
        <v>start_11</v>
      </c>
      <c r="C13">
        <f>'raw OAM stairs3'!C13</f>
        <v>11022</v>
      </c>
      <c r="D13">
        <f>'raw OAM stairs3'!D13</f>
        <v>12478</v>
      </c>
      <c r="E13">
        <f>'raw OAM stairs3'!E13</f>
        <v>18648</v>
      </c>
      <c r="F13">
        <f>'raw OAM stairs3'!F13</f>
        <v>11282</v>
      </c>
      <c r="G13">
        <f>'raw OAM stairs3'!G13</f>
        <v>11137</v>
      </c>
      <c r="H13">
        <f>'raw OAM stairs3'!H13</f>
        <v>12420</v>
      </c>
      <c r="I13">
        <f>'raw OAM stairs3'!I13</f>
        <v>5687</v>
      </c>
      <c r="J13">
        <f>'raw OAM stairs3'!J13</f>
        <v>13074</v>
      </c>
      <c r="K13">
        <f>'raw OAM stairs3'!K13</f>
        <v>21735</v>
      </c>
      <c r="L13">
        <f>'raw OAM stairs3'!L13</f>
        <v>6407</v>
      </c>
      <c r="M13">
        <f>'raw OAM stairs3'!M13</f>
        <v>21451</v>
      </c>
      <c r="N13">
        <f>'raw OAM stairs3'!N13</f>
        <v>25139</v>
      </c>
      <c r="O13">
        <f>'raw OAM stairs3'!O13</f>
        <v>9764</v>
      </c>
      <c r="P13" t="str">
        <f>'raw OAM stairs3'!P13</f>
        <v>target_23</v>
      </c>
    </row>
    <row r="14" spans="1:16" x14ac:dyDescent="0.25">
      <c r="A14" t="str">
        <f>'raw OAM stairs3'!A14</f>
        <v>learning12</v>
      </c>
      <c r="B14" t="str">
        <f>'raw OAM stairs3'!B14</f>
        <v>start_12</v>
      </c>
      <c r="C14">
        <f>'raw OAM stairs3'!C14</f>
        <v>12478</v>
      </c>
      <c r="D14">
        <f>'raw OAM stairs3'!D14</f>
        <v>18648</v>
      </c>
      <c r="E14">
        <f>'raw OAM stairs3'!E14</f>
        <v>11282</v>
      </c>
      <c r="F14">
        <f>'raw OAM stairs3'!F14</f>
        <v>11137</v>
      </c>
      <c r="G14">
        <f>'raw OAM stairs3'!G14</f>
        <v>12420</v>
      </c>
      <c r="H14">
        <f>'raw OAM stairs3'!H14</f>
        <v>5687</v>
      </c>
      <c r="I14">
        <f>'raw OAM stairs3'!I14</f>
        <v>13074</v>
      </c>
      <c r="J14">
        <f>'raw OAM stairs3'!J14</f>
        <v>21735</v>
      </c>
      <c r="K14">
        <f>'raw OAM stairs3'!K14</f>
        <v>6407</v>
      </c>
      <c r="L14">
        <f>'raw OAM stairs3'!L14</f>
        <v>21451</v>
      </c>
      <c r="M14">
        <f>'raw OAM stairs3'!M14</f>
        <v>25139</v>
      </c>
      <c r="N14">
        <f>'raw OAM stairs3'!N14</f>
        <v>9764</v>
      </c>
      <c r="O14">
        <f>'raw OAM stairs3'!O14</f>
        <v>17396</v>
      </c>
      <c r="P14" t="str">
        <f>'raw OAM stairs3'!P14</f>
        <v>target_24</v>
      </c>
    </row>
    <row r="15" spans="1:16" x14ac:dyDescent="0.25">
      <c r="A15" t="str">
        <f>'raw OAM stairs3'!A15</f>
        <v>learning13</v>
      </c>
      <c r="B15" t="str">
        <f>'raw OAM stairs3'!B15</f>
        <v>start_13</v>
      </c>
      <c r="C15">
        <f>'raw OAM stairs3'!C15</f>
        <v>18648</v>
      </c>
      <c r="D15">
        <f>'raw OAM stairs3'!D15</f>
        <v>11282</v>
      </c>
      <c r="E15">
        <f>'raw OAM stairs3'!E15</f>
        <v>11137</v>
      </c>
      <c r="F15">
        <f>'raw OAM stairs3'!F15</f>
        <v>12420</v>
      </c>
      <c r="G15">
        <f>'raw OAM stairs3'!G15</f>
        <v>5687</v>
      </c>
      <c r="H15">
        <f>'raw OAM stairs3'!H15</f>
        <v>13074</v>
      </c>
      <c r="I15">
        <f>'raw OAM stairs3'!I15</f>
        <v>21735</v>
      </c>
      <c r="J15">
        <f>'raw OAM stairs3'!J15</f>
        <v>6407</v>
      </c>
      <c r="K15">
        <f>'raw OAM stairs3'!K15</f>
        <v>21451</v>
      </c>
      <c r="L15">
        <f>'raw OAM stairs3'!L15</f>
        <v>25139</v>
      </c>
      <c r="M15">
        <f>'raw OAM stairs3'!M15</f>
        <v>9764</v>
      </c>
      <c r="N15">
        <f>'raw OAM stairs3'!N15</f>
        <v>17396</v>
      </c>
      <c r="O15">
        <f>'raw OAM stairs3'!O15</f>
        <v>19840</v>
      </c>
      <c r="P15" t="str">
        <f>'raw OAM stairs3'!P15</f>
        <v>target_25</v>
      </c>
    </row>
    <row r="16" spans="1:16" x14ac:dyDescent="0.25">
      <c r="A16" t="str">
        <f>'raw OAM stairs3'!A16</f>
        <v>learning14</v>
      </c>
      <c r="B16" t="str">
        <f>'raw OAM stairs3'!B16</f>
        <v>start_14</v>
      </c>
      <c r="C16">
        <f>'raw OAM stairs3'!C16</f>
        <v>11282</v>
      </c>
      <c r="D16">
        <f>'raw OAM stairs3'!D16</f>
        <v>11137</v>
      </c>
      <c r="E16">
        <f>'raw OAM stairs3'!E16</f>
        <v>12420</v>
      </c>
      <c r="F16">
        <f>'raw OAM stairs3'!F16</f>
        <v>5687</v>
      </c>
      <c r="G16">
        <f>'raw OAM stairs3'!G16</f>
        <v>13074</v>
      </c>
      <c r="H16">
        <f>'raw OAM stairs3'!H16</f>
        <v>21735</v>
      </c>
      <c r="I16">
        <f>'raw OAM stairs3'!I16</f>
        <v>6407</v>
      </c>
      <c r="J16">
        <f>'raw OAM stairs3'!J16</f>
        <v>21451</v>
      </c>
      <c r="K16">
        <f>'raw OAM stairs3'!K16</f>
        <v>25139</v>
      </c>
      <c r="L16">
        <f>'raw OAM stairs3'!L16</f>
        <v>9764</v>
      </c>
      <c r="M16">
        <f>'raw OAM stairs3'!M16</f>
        <v>17396</v>
      </c>
      <c r="N16">
        <f>'raw OAM stairs3'!N16</f>
        <v>19840</v>
      </c>
      <c r="O16">
        <f>'raw OAM stairs3'!O16</f>
        <v>6941</v>
      </c>
      <c r="P16" t="str">
        <f>'raw OAM stairs3'!P16</f>
        <v>target_26</v>
      </c>
    </row>
    <row r="17" spans="1:18" x14ac:dyDescent="0.25">
      <c r="A17" t="str">
        <f>'raw OAM stairs3'!A17</f>
        <v>learning15</v>
      </c>
      <c r="B17" t="str">
        <f>'raw OAM stairs3'!B17</f>
        <v>start_15</v>
      </c>
      <c r="C17">
        <f>'raw OAM stairs3'!C17</f>
        <v>11137</v>
      </c>
      <c r="D17">
        <f>'raw OAM stairs3'!D17</f>
        <v>12420</v>
      </c>
      <c r="E17">
        <f>'raw OAM stairs3'!E17</f>
        <v>5687</v>
      </c>
      <c r="F17">
        <f>'raw OAM stairs3'!F17</f>
        <v>13074</v>
      </c>
      <c r="G17">
        <f>'raw OAM stairs3'!G17</f>
        <v>21735</v>
      </c>
      <c r="H17">
        <f>'raw OAM stairs3'!H17</f>
        <v>6407</v>
      </c>
      <c r="I17">
        <f>'raw OAM stairs3'!I17</f>
        <v>21451</v>
      </c>
      <c r="J17">
        <f>'raw OAM stairs3'!J17</f>
        <v>25139</v>
      </c>
      <c r="K17">
        <f>'raw OAM stairs3'!K17</f>
        <v>9764</v>
      </c>
      <c r="L17">
        <f>'raw OAM stairs3'!L17</f>
        <v>17396</v>
      </c>
      <c r="M17">
        <f>'raw OAM stairs3'!M17</f>
        <v>19840</v>
      </c>
      <c r="N17">
        <f>'raw OAM stairs3'!N17</f>
        <v>6941</v>
      </c>
      <c r="O17">
        <f>'raw OAM stairs3'!O17</f>
        <v>11709</v>
      </c>
      <c r="P17" t="str">
        <f>'raw OAM stairs3'!P17</f>
        <v>target_27</v>
      </c>
    </row>
    <row r="18" spans="1:18" x14ac:dyDescent="0.25">
      <c r="A18" t="str">
        <f>'raw OAM stairs3'!A18</f>
        <v>learning16</v>
      </c>
      <c r="B18" t="str">
        <f>'raw OAM stairs3'!B18</f>
        <v>start_16</v>
      </c>
      <c r="C18">
        <f>'raw OAM stairs3'!C18</f>
        <v>12420</v>
      </c>
      <c r="D18">
        <f>'raw OAM stairs3'!D18</f>
        <v>5687</v>
      </c>
      <c r="E18">
        <f>'raw OAM stairs3'!E18</f>
        <v>13074</v>
      </c>
      <c r="F18">
        <f>'raw OAM stairs3'!F18</f>
        <v>21735</v>
      </c>
      <c r="G18">
        <f>'raw OAM stairs3'!G18</f>
        <v>6407</v>
      </c>
      <c r="H18">
        <f>'raw OAM stairs3'!H18</f>
        <v>21451</v>
      </c>
      <c r="I18">
        <f>'raw OAM stairs3'!I18</f>
        <v>25139</v>
      </c>
      <c r="J18">
        <f>'raw OAM stairs3'!J18</f>
        <v>9764</v>
      </c>
      <c r="K18">
        <f>'raw OAM stairs3'!K18</f>
        <v>17396</v>
      </c>
      <c r="L18">
        <f>'raw OAM stairs3'!L18</f>
        <v>19840</v>
      </c>
      <c r="M18">
        <f>'raw OAM stairs3'!M18</f>
        <v>6941</v>
      </c>
      <c r="N18">
        <f>'raw OAM stairs3'!N18</f>
        <v>11709</v>
      </c>
      <c r="O18">
        <f>'raw OAM stairs3'!O18</f>
        <v>14684</v>
      </c>
      <c r="P18" t="str">
        <f>'raw OAM stairs3'!P18</f>
        <v>target_28</v>
      </c>
    </row>
    <row r="19" spans="1:18" x14ac:dyDescent="0.25">
      <c r="A19" t="str">
        <f>'raw OAM stairs3'!A19</f>
        <v>learning17</v>
      </c>
      <c r="B19" t="str">
        <f>'raw OAM stairs3'!B19</f>
        <v>start_17</v>
      </c>
      <c r="C19">
        <f>'raw OAM stairs3'!C19</f>
        <v>5687</v>
      </c>
      <c r="D19">
        <f>'raw OAM stairs3'!D19</f>
        <v>13074</v>
      </c>
      <c r="E19">
        <f>'raw OAM stairs3'!E19</f>
        <v>21735</v>
      </c>
      <c r="F19">
        <f>'raw OAM stairs3'!F19</f>
        <v>6407</v>
      </c>
      <c r="G19">
        <f>'raw OAM stairs3'!G19</f>
        <v>21451</v>
      </c>
      <c r="H19">
        <f>'raw OAM stairs3'!H19</f>
        <v>25139</v>
      </c>
      <c r="I19">
        <f>'raw OAM stairs3'!I19</f>
        <v>9764</v>
      </c>
      <c r="J19">
        <f>'raw OAM stairs3'!J19</f>
        <v>17396</v>
      </c>
      <c r="K19">
        <f>'raw OAM stairs3'!K19</f>
        <v>19840</v>
      </c>
      <c r="L19">
        <f>'raw OAM stairs3'!L19</f>
        <v>6941</v>
      </c>
      <c r="M19">
        <f>'raw OAM stairs3'!M19</f>
        <v>11709</v>
      </c>
      <c r="N19">
        <f>'raw OAM stairs3'!N19</f>
        <v>14684</v>
      </c>
      <c r="O19">
        <f>'raw OAM stairs3'!O19</f>
        <v>8988</v>
      </c>
      <c r="P19" t="str">
        <f>'raw OAM stairs3'!P19</f>
        <v>target_29</v>
      </c>
    </row>
    <row r="20" spans="1:18" x14ac:dyDescent="0.25">
      <c r="A20" t="str">
        <f>'raw OAM stairs3'!A20</f>
        <v>learning18</v>
      </c>
      <c r="B20" t="str">
        <f>'raw OAM stairs3'!B20</f>
        <v>start_18</v>
      </c>
      <c r="C20">
        <f>'raw OAM stairs3'!C20</f>
        <v>13074</v>
      </c>
      <c r="D20">
        <f>'raw OAM stairs3'!D20</f>
        <v>21735</v>
      </c>
      <c r="E20">
        <f>'raw OAM stairs3'!E20</f>
        <v>6407</v>
      </c>
      <c r="F20">
        <f>'raw OAM stairs3'!F20</f>
        <v>21451</v>
      </c>
      <c r="G20">
        <f>'raw OAM stairs3'!G20</f>
        <v>25139</v>
      </c>
      <c r="H20">
        <f>'raw OAM stairs3'!H20</f>
        <v>9764</v>
      </c>
      <c r="I20">
        <f>'raw OAM stairs3'!I20</f>
        <v>17396</v>
      </c>
      <c r="J20">
        <f>'raw OAM stairs3'!J20</f>
        <v>19840</v>
      </c>
      <c r="K20">
        <f>'raw OAM stairs3'!K20</f>
        <v>6941</v>
      </c>
      <c r="L20">
        <f>'raw OAM stairs3'!L20</f>
        <v>11709</v>
      </c>
      <c r="M20">
        <f>'raw OAM stairs3'!M20</f>
        <v>14684</v>
      </c>
      <c r="N20">
        <f>'raw OAM stairs3'!N20</f>
        <v>8988</v>
      </c>
      <c r="O20">
        <f>'raw OAM stairs3'!O20</f>
        <v>15413</v>
      </c>
      <c r="P20" t="str">
        <f>'raw OAM stairs3'!P20</f>
        <v>target_30</v>
      </c>
    </row>
    <row r="21" spans="1:18" x14ac:dyDescent="0.25">
      <c r="A21" t="str">
        <f>'raw OAM stairs3'!A21</f>
        <v>learning19</v>
      </c>
      <c r="B21" t="str">
        <f>'raw OAM stairs3'!B21</f>
        <v>start_19</v>
      </c>
      <c r="C21">
        <f>'raw OAM stairs3'!C21</f>
        <v>21735</v>
      </c>
      <c r="D21">
        <f>'raw OAM stairs3'!D21</f>
        <v>6407</v>
      </c>
      <c r="E21">
        <f>'raw OAM stairs3'!E21</f>
        <v>21451</v>
      </c>
      <c r="F21">
        <f>'raw OAM stairs3'!F21</f>
        <v>25139</v>
      </c>
      <c r="G21">
        <f>'raw OAM stairs3'!G21</f>
        <v>9764</v>
      </c>
      <c r="H21">
        <f>'raw OAM stairs3'!H21</f>
        <v>17396</v>
      </c>
      <c r="I21">
        <f>'raw OAM stairs3'!I21</f>
        <v>19840</v>
      </c>
      <c r="J21">
        <f>'raw OAM stairs3'!J21</f>
        <v>6941</v>
      </c>
      <c r="K21">
        <f>'raw OAM stairs3'!K21</f>
        <v>11709</v>
      </c>
      <c r="L21">
        <f>'raw OAM stairs3'!L21</f>
        <v>14684</v>
      </c>
      <c r="M21">
        <f>'raw OAM stairs3'!M21</f>
        <v>8988</v>
      </c>
      <c r="N21">
        <f>'raw OAM stairs3'!N21</f>
        <v>15413</v>
      </c>
      <c r="O21">
        <f>'raw OAM stairs3'!O21</f>
        <v>24136</v>
      </c>
      <c r="P21" t="str">
        <f>'raw OAM stairs3'!P21</f>
        <v>target_31</v>
      </c>
    </row>
    <row r="22" spans="1:18" x14ac:dyDescent="0.25">
      <c r="A22" t="str">
        <f>'raw OAM stairs3'!A22</f>
        <v>learning20</v>
      </c>
      <c r="B22" t="str">
        <f>'raw OAM stairs3'!B22</f>
        <v>start_20</v>
      </c>
      <c r="C22">
        <f>'raw OAM stairs3'!C22</f>
        <v>6407</v>
      </c>
      <c r="D22">
        <f>'raw OAM stairs3'!D22</f>
        <v>21451</v>
      </c>
      <c r="E22">
        <f>'raw OAM stairs3'!E22</f>
        <v>25139</v>
      </c>
      <c r="F22">
        <f>'raw OAM stairs3'!F22</f>
        <v>9764</v>
      </c>
      <c r="G22">
        <f>'raw OAM stairs3'!G22</f>
        <v>17396</v>
      </c>
      <c r="H22">
        <f>'raw OAM stairs3'!H22</f>
        <v>19840</v>
      </c>
      <c r="I22">
        <f>'raw OAM stairs3'!I22</f>
        <v>6941</v>
      </c>
      <c r="J22">
        <f>'raw OAM stairs3'!J22</f>
        <v>11709</v>
      </c>
      <c r="K22">
        <f>'raw OAM stairs3'!K22</f>
        <v>14684</v>
      </c>
      <c r="L22">
        <f>'raw OAM stairs3'!L22</f>
        <v>8988</v>
      </c>
      <c r="M22">
        <f>'raw OAM stairs3'!M22</f>
        <v>15413</v>
      </c>
      <c r="N22">
        <f>'raw OAM stairs3'!N22</f>
        <v>24136</v>
      </c>
      <c r="O22">
        <f>'raw OAM stairs3'!O22</f>
        <v>6651</v>
      </c>
      <c r="P22" t="str">
        <f>'raw OAM stairs3'!P22</f>
        <v>target_32</v>
      </c>
    </row>
    <row r="24" spans="1:18" ht="15.75" thickBot="1" x14ac:dyDescent="0.3">
      <c r="B24">
        <v>1</v>
      </c>
      <c r="C24">
        <v>2</v>
      </c>
      <c r="D24">
        <v>3</v>
      </c>
      <c r="E24">
        <v>4</v>
      </c>
      <c r="F24">
        <v>5</v>
      </c>
      <c r="G24">
        <v>6</v>
      </c>
      <c r="H24">
        <v>7</v>
      </c>
      <c r="I24">
        <v>8</v>
      </c>
      <c r="J24">
        <v>9</v>
      </c>
      <c r="K24">
        <v>10</v>
      </c>
      <c r="L24">
        <v>11</v>
      </c>
      <c r="M24">
        <v>12</v>
      </c>
      <c r="N24">
        <v>13</v>
      </c>
    </row>
    <row r="25" spans="1:18" x14ac:dyDescent="0.25">
      <c r="A25" t="s">
        <v>308</v>
      </c>
      <c r="B25">
        <v>1</v>
      </c>
      <c r="C25" s="25">
        <v>3333</v>
      </c>
      <c r="D25" s="25">
        <v>1.8196690408751819</v>
      </c>
      <c r="E25" s="25">
        <v>2.8679803711806811</v>
      </c>
      <c r="F25" s="25">
        <v>1.444768384002045E-2</v>
      </c>
      <c r="G25" s="25">
        <v>0.33936959365294922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5.9838198599823048E-4</v>
      </c>
      <c r="N25" s="25">
        <v>0</v>
      </c>
    </row>
    <row r="26" spans="1:18" x14ac:dyDescent="0.25">
      <c r="A26" t="s">
        <v>308</v>
      </c>
      <c r="B26">
        <v>2</v>
      </c>
      <c r="C26" s="26">
        <v>0</v>
      </c>
      <c r="D26" s="26">
        <v>0</v>
      </c>
      <c r="E26" s="26">
        <v>5.825904114128381E-3</v>
      </c>
      <c r="F26" s="26">
        <v>0</v>
      </c>
      <c r="G26" s="26">
        <v>759.77628530167453</v>
      </c>
      <c r="H26" s="26">
        <v>2902.2626073631104</v>
      </c>
      <c r="I26" s="26">
        <v>2232.0718741911883</v>
      </c>
      <c r="J26" s="26">
        <v>0</v>
      </c>
      <c r="K26" s="26">
        <v>6.1973135069916842E-3</v>
      </c>
      <c r="L26" s="26">
        <v>0</v>
      </c>
      <c r="M26" s="26">
        <v>0</v>
      </c>
      <c r="N26" s="26">
        <v>1740.9683943974137</v>
      </c>
    </row>
    <row r="27" spans="1:18" ht="15.75" thickBot="1" x14ac:dyDescent="0.3">
      <c r="A27" t="s">
        <v>308</v>
      </c>
      <c r="B27">
        <v>3</v>
      </c>
      <c r="C27" s="27">
        <v>0</v>
      </c>
      <c r="D27" s="27">
        <v>866.18473915084599</v>
      </c>
      <c r="E27" s="27">
        <v>0</v>
      </c>
      <c r="F27" s="27">
        <v>1218.8210906654756</v>
      </c>
      <c r="G27" s="27">
        <v>0</v>
      </c>
      <c r="H27" s="27">
        <v>3038.8854572965543</v>
      </c>
      <c r="I27" s="27">
        <v>0</v>
      </c>
      <c r="J27" s="27">
        <v>3177.6102665977737</v>
      </c>
      <c r="K27" s="27">
        <v>1073.6382011476953</v>
      </c>
      <c r="L27" s="27">
        <v>0</v>
      </c>
      <c r="M27" s="27">
        <v>3333</v>
      </c>
      <c r="N27" s="27">
        <v>3333</v>
      </c>
    </row>
    <row r="28" spans="1:18" ht="15.75" thickBot="1" x14ac:dyDescent="0.3">
      <c r="A28" t="s">
        <v>300</v>
      </c>
      <c r="B28" t="s">
        <v>301</v>
      </c>
      <c r="C28" s="21">
        <v>0.36446419718299977</v>
      </c>
      <c r="D28" s="21">
        <v>0</v>
      </c>
      <c r="E28" s="21">
        <v>0.11035693830357587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1.7246309536005528E-4</v>
      </c>
      <c r="P28" t="s">
        <v>303</v>
      </c>
      <c r="Q28">
        <f>SUMSQ(Q30:Q49)</f>
        <v>48896055.908792704</v>
      </c>
      <c r="R28">
        <f>Q28/'regression pure'!Q24</f>
        <v>0.23259463223767482</v>
      </c>
    </row>
    <row r="29" spans="1:18" x14ac:dyDescent="0.25">
      <c r="C29" t="str">
        <f t="shared" ref="C29:O29" si="0">C2</f>
        <v>x1</v>
      </c>
      <c r="D29" t="str">
        <f t="shared" si="0"/>
        <v>x2</v>
      </c>
      <c r="E29" t="str">
        <f t="shared" si="0"/>
        <v>x3</v>
      </c>
      <c r="F29" t="str">
        <f t="shared" si="0"/>
        <v>x4</v>
      </c>
      <c r="G29" t="str">
        <f t="shared" si="0"/>
        <v>x5</v>
      </c>
      <c r="H29" t="str">
        <f t="shared" si="0"/>
        <v>x6</v>
      </c>
      <c r="I29" t="str">
        <f t="shared" si="0"/>
        <v>x7</v>
      </c>
      <c r="J29" t="str">
        <f t="shared" si="0"/>
        <v>x8</v>
      </c>
      <c r="K29" t="str">
        <f t="shared" si="0"/>
        <v>x9</v>
      </c>
      <c r="L29" t="str">
        <f t="shared" si="0"/>
        <v>x10</v>
      </c>
      <c r="M29" t="str">
        <f t="shared" si="0"/>
        <v>x11</v>
      </c>
      <c r="N29" t="str">
        <f t="shared" si="0"/>
        <v>x12</v>
      </c>
      <c r="O29" t="str">
        <f t="shared" si="0"/>
        <v>Y</v>
      </c>
      <c r="P29" t="s">
        <v>302</v>
      </c>
      <c r="Q29" t="s">
        <v>235</v>
      </c>
    </row>
    <row r="30" spans="1:18" x14ac:dyDescent="0.25">
      <c r="A30" t="str">
        <f t="shared" ref="A30:A49" si="1">A3</f>
        <v>learning1</v>
      </c>
      <c r="C30">
        <f>C$28*C3+VLOOKUP('raw OAM stairs3'!S3,'regression with bubbles 1'!$B$25:$N$27,'regression with bubbles 1'!C$24)</f>
        <v>8660.0087060267251</v>
      </c>
      <c r="D30">
        <f>D$28*D3+VLOOKUP('raw OAM stairs3'!T3,'regression with bubbles 1'!$B$25:$N$27,'regression with bubbles 1'!D$24)</f>
        <v>866.18473915084599</v>
      </c>
      <c r="E30">
        <f>E$28*E3+VLOOKUP('raw OAM stairs3'!U3,'regression with bubbles 1'!$B$25:$N$27,'regression with bubbles 1'!E$24)</f>
        <v>898.08476391450051</v>
      </c>
      <c r="F30">
        <f>F$28*F3+VLOOKUP('raw OAM stairs3'!V3,'regression with bubbles 1'!$B$25:$N$27,'regression with bubbles 1'!F$24)</f>
        <v>0</v>
      </c>
      <c r="G30">
        <f>G$28*G3+VLOOKUP('raw OAM stairs3'!W3,'regression with bubbles 1'!$B$25:$N$27,'regression with bubbles 1'!G$24)</f>
        <v>0</v>
      </c>
      <c r="H30">
        <f>H$28*H3+VLOOKUP('raw OAM stairs3'!X3,'regression with bubbles 1'!$B$25:$N$27,'regression with bubbles 1'!H$24)</f>
        <v>3038.8854572965543</v>
      </c>
      <c r="I30">
        <f>I$28*I3+VLOOKUP('raw OAM stairs3'!Y3,'regression with bubbles 1'!$B$25:$N$27,'regression with bubbles 1'!I$24)</f>
        <v>2232.0718741911883</v>
      </c>
      <c r="J30">
        <f>J$28*J3+VLOOKUP('raw OAM stairs3'!Z3,'regression with bubbles 1'!$B$25:$N$27,'regression with bubbles 1'!J$24)</f>
        <v>0</v>
      </c>
      <c r="K30">
        <f>K$28*K3+VLOOKUP('raw OAM stairs3'!AA3,'regression with bubbles 1'!$B$25:$N$27,'regression with bubbles 1'!K$24)</f>
        <v>0</v>
      </c>
      <c r="L30">
        <f>L$28*L3+VLOOKUP('raw OAM stairs3'!AB3,'regression with bubbles 1'!$B$25:$N$27,'regression with bubbles 1'!L$24)</f>
        <v>0</v>
      </c>
      <c r="M30">
        <f>M$28*M3+VLOOKUP('raw OAM stairs3'!AC3,'regression with bubbles 1'!$B$25:$N$27,'regression with bubbles 1'!M$24)</f>
        <v>0</v>
      </c>
      <c r="N30">
        <f>N$28*N3+VLOOKUP('raw OAM stairs3'!AD3,'regression with bubbles 1'!$B$25:$N$27,'regression with bubbles 1'!N$24)</f>
        <v>1743.1203889013166</v>
      </c>
      <c r="O30">
        <f t="shared" ref="O30:O49" si="2">O3</f>
        <v>18648</v>
      </c>
      <c r="P30">
        <f>SUM(C30:N30)</f>
        <v>17438.355929481131</v>
      </c>
      <c r="Q30">
        <f>O30-P30</f>
        <v>1209.6440705188688</v>
      </c>
    </row>
    <row r="31" spans="1:18" x14ac:dyDescent="0.25">
      <c r="A31" t="str">
        <f t="shared" si="1"/>
        <v>learning2</v>
      </c>
      <c r="C31">
        <f>C$28*C4+VLOOKUP('raw OAM stairs3'!S4,'regression with bubbles 1'!$B$25:$N$27,'regression with bubbles 1'!C$24)</f>
        <v>2977.6724909851082</v>
      </c>
      <c r="D31">
        <f>D$28*D4+VLOOKUP('raw OAM stairs3'!T4,'regression with bubbles 1'!$B$25:$N$27,'regression with bubbles 1'!D$24)</f>
        <v>866.18473915084599</v>
      </c>
      <c r="E31">
        <f>E$28*E4+VLOOKUP('raw OAM stairs3'!U4,'regression with bubbles 1'!$B$25:$N$27,'regression with bubbles 1'!E$24)</f>
        <v>1194.1782552871086</v>
      </c>
      <c r="F31">
        <f>F$28*F4+VLOOKUP('raw OAM stairs3'!V4,'regression with bubbles 1'!$B$25:$N$27,'regression with bubbles 1'!F$24)</f>
        <v>1218.8210906654756</v>
      </c>
      <c r="G31">
        <f>G$28*G4+VLOOKUP('raw OAM stairs3'!W4,'regression with bubbles 1'!$B$25:$N$27,'regression with bubbles 1'!G$24)</f>
        <v>0</v>
      </c>
      <c r="H31">
        <f>H$28*H4+VLOOKUP('raw OAM stairs3'!X4,'regression with bubbles 1'!$B$25:$N$27,'regression with bubbles 1'!H$24)</f>
        <v>2902.2626073631104</v>
      </c>
      <c r="I31">
        <f>I$28*I4+VLOOKUP('raw OAM stairs3'!Y4,'regression with bubbles 1'!$B$25:$N$27,'regression with bubbles 1'!I$24)</f>
        <v>2232.0718741911883</v>
      </c>
      <c r="J31">
        <f>J$28*J4+VLOOKUP('raw OAM stairs3'!Z4,'regression with bubbles 1'!$B$25:$N$27,'regression with bubbles 1'!J$24)</f>
        <v>0</v>
      </c>
      <c r="K31">
        <f>K$28*K4+VLOOKUP('raw OAM stairs3'!AA4,'regression with bubbles 1'!$B$25:$N$27,'regression with bubbles 1'!K$24)</f>
        <v>6.1973135069916842E-3</v>
      </c>
      <c r="L31">
        <f>L$28*L4+VLOOKUP('raw OAM stairs3'!AB4,'regression with bubbles 1'!$B$25:$N$27,'regression with bubbles 1'!L$24)</f>
        <v>0</v>
      </c>
      <c r="M31">
        <f>M$28*M4+VLOOKUP('raw OAM stairs3'!AC4,'regression with bubbles 1'!$B$25:$N$27,'regression with bubbles 1'!M$24)</f>
        <v>0</v>
      </c>
      <c r="N31">
        <f>N$28*N4+VLOOKUP('raw OAM stairs3'!AD4,'regression with bubbles 1'!$B$25:$N$27,'regression with bubbles 1'!N$24)</f>
        <v>3.216091802274311</v>
      </c>
      <c r="O31">
        <f t="shared" si="2"/>
        <v>11282</v>
      </c>
      <c r="P31">
        <f t="shared" ref="P31:P49" si="3">SUM(C31:N31)</f>
        <v>11394.413346758618</v>
      </c>
      <c r="Q31">
        <f t="shared" ref="Q31:Q49" si="4">O31-P31</f>
        <v>-112.41334675861799</v>
      </c>
    </row>
    <row r="32" spans="1:18" x14ac:dyDescent="0.25">
      <c r="A32" t="str">
        <f t="shared" si="1"/>
        <v>learning3</v>
      </c>
      <c r="C32">
        <f>C$28*C5+VLOOKUP('raw OAM stairs3'!S5,'regression with bubbles 1'!$B$25:$N$27,'regression with bubbles 1'!C$24)</f>
        <v>2966.0096366752523</v>
      </c>
      <c r="D32">
        <f>D$28*D5+VLOOKUP('raw OAM stairs3'!T5,'regression with bubbles 1'!$B$25:$N$27,'regression with bubbles 1'!D$24)</f>
        <v>0</v>
      </c>
      <c r="E32">
        <f>E$28*E5+VLOOKUP('raw OAM stairs3'!U5,'regression with bubbles 1'!$B$25:$N$27,'regression with bubbles 1'!E$24)</f>
        <v>1021.5741778762018</v>
      </c>
      <c r="F32">
        <f>F$28*F5+VLOOKUP('raw OAM stairs3'!V5,'regression with bubbles 1'!$B$25:$N$27,'regression with bubbles 1'!F$24)</f>
        <v>1218.8210906654756</v>
      </c>
      <c r="G32">
        <f>G$28*G5+VLOOKUP('raw OAM stairs3'!W5,'regression with bubbles 1'!$B$25:$N$27,'regression with bubbles 1'!G$24)</f>
        <v>759.77628530167453</v>
      </c>
      <c r="H32">
        <f>H$28*H5+VLOOKUP('raw OAM stairs3'!X5,'regression with bubbles 1'!$B$25:$N$27,'regression with bubbles 1'!H$24)</f>
        <v>2902.2626073631104</v>
      </c>
      <c r="I32">
        <f>I$28*I5+VLOOKUP('raw OAM stairs3'!Y5,'regression with bubbles 1'!$B$25:$N$27,'regression with bubbles 1'!I$24)</f>
        <v>0</v>
      </c>
      <c r="J32">
        <f>J$28*J5+VLOOKUP('raw OAM stairs3'!Z5,'regression with bubbles 1'!$B$25:$N$27,'regression with bubbles 1'!J$24)</f>
        <v>0</v>
      </c>
      <c r="K32">
        <f>K$28*K5+VLOOKUP('raw OAM stairs3'!AA5,'regression with bubbles 1'!$B$25:$N$27,'regression with bubbles 1'!K$24)</f>
        <v>1073.6382011476953</v>
      </c>
      <c r="L32">
        <f>L$28*L5+VLOOKUP('raw OAM stairs3'!AB5,'regression with bubbles 1'!$B$25:$N$27,'regression with bubbles 1'!L$24)</f>
        <v>0</v>
      </c>
      <c r="M32">
        <f>M$28*M5+VLOOKUP('raw OAM stairs3'!AC5,'regression with bubbles 1'!$B$25:$N$27,'regression with bubbles 1'!M$24)</f>
        <v>5.9838198599823048E-4</v>
      </c>
      <c r="N32">
        <f>N$28*N5+VLOOKUP('raw OAM stairs3'!AD5,'regression with bubbles 1'!$B$25:$N$27,'regression with bubbles 1'!N$24)</f>
        <v>1742.9141230392659</v>
      </c>
      <c r="O32">
        <f t="shared" si="2"/>
        <v>11137</v>
      </c>
      <c r="P32">
        <f t="shared" si="3"/>
        <v>11684.996720450663</v>
      </c>
      <c r="Q32">
        <f t="shared" si="4"/>
        <v>-547.99672045066291</v>
      </c>
    </row>
    <row r="33" spans="1:17" x14ac:dyDescent="0.25">
      <c r="A33" t="str">
        <f t="shared" si="1"/>
        <v>learning4</v>
      </c>
      <c r="C33">
        <f>C$28*C6+VLOOKUP('raw OAM stairs3'!S6,'regression with bubbles 1'!$B$25:$N$27,'regression with bubbles 1'!C$24)</f>
        <v>3943.8670777172406</v>
      </c>
      <c r="D33">
        <f>D$28*D6+VLOOKUP('raw OAM stairs3'!T6,'regression with bubbles 1'!$B$25:$N$27,'regression with bubbles 1'!D$24)</f>
        <v>866.18473915084599</v>
      </c>
      <c r="E33">
        <f>E$28*E6+VLOOKUP('raw OAM stairs3'!U6,'regression with bubbles 1'!$B$25:$N$27,'regression with bubbles 1'!E$24)</f>
        <v>1085.0294174007579</v>
      </c>
      <c r="F33">
        <f>F$28*F6+VLOOKUP('raw OAM stairs3'!V6,'regression with bubbles 1'!$B$25:$N$27,'regression with bubbles 1'!F$24)</f>
        <v>1.444768384002045E-2</v>
      </c>
      <c r="G33">
        <f>G$28*G6+VLOOKUP('raw OAM stairs3'!W6,'regression with bubbles 1'!$B$25:$N$27,'regression with bubbles 1'!G$24)</f>
        <v>759.77628530167453</v>
      </c>
      <c r="H33">
        <f>H$28*H6+VLOOKUP('raw OAM stairs3'!X6,'regression with bubbles 1'!$B$25:$N$27,'regression with bubbles 1'!H$24)</f>
        <v>0</v>
      </c>
      <c r="I33">
        <f>I$28*I6+VLOOKUP('raw OAM stairs3'!Y6,'regression with bubbles 1'!$B$25:$N$27,'regression with bubbles 1'!I$24)</f>
        <v>2232.0718741911883</v>
      </c>
      <c r="J33">
        <f>J$28*J6+VLOOKUP('raw OAM stairs3'!Z6,'regression with bubbles 1'!$B$25:$N$27,'regression with bubbles 1'!J$24)</f>
        <v>3177.6102665977737</v>
      </c>
      <c r="K33">
        <f>K$28*K6+VLOOKUP('raw OAM stairs3'!AA6,'regression with bubbles 1'!$B$25:$N$27,'regression with bubbles 1'!K$24)</f>
        <v>6.1973135069916842E-3</v>
      </c>
      <c r="L33">
        <f>L$28*L6+VLOOKUP('raw OAM stairs3'!AB6,'regression with bubbles 1'!$B$25:$N$27,'regression with bubbles 1'!L$24)</f>
        <v>0</v>
      </c>
      <c r="M33">
        <f>M$28*M6+VLOOKUP('raw OAM stairs3'!AC6,'regression with bubbles 1'!$B$25:$N$27,'regression with bubbles 1'!M$24)</f>
        <v>0</v>
      </c>
      <c r="N33">
        <f>N$28*N6+VLOOKUP('raw OAM stairs3'!AD6,'regression with bubbles 1'!$B$25:$N$27,'regression with bubbles 1'!N$24)</f>
        <v>1742.8891158904387</v>
      </c>
      <c r="O33">
        <f t="shared" si="2"/>
        <v>12420</v>
      </c>
      <c r="P33">
        <f t="shared" si="3"/>
        <v>13807.449421247267</v>
      </c>
      <c r="Q33">
        <f t="shared" si="4"/>
        <v>-1387.4494212472673</v>
      </c>
    </row>
    <row r="34" spans="1:17" x14ac:dyDescent="0.25">
      <c r="A34" t="str">
        <f t="shared" si="1"/>
        <v>learning5</v>
      </c>
      <c r="C34">
        <f>C$28*C7+VLOOKUP('raw OAM stairs3'!S7,'regression with bubbles 1'!$B$25:$N$27,'regression with bubbles 1'!C$24)</f>
        <v>3373.8450733230288</v>
      </c>
      <c r="D34">
        <f>D$28*D7+VLOOKUP('raw OAM stairs3'!T7,'regression with bubbles 1'!$B$25:$N$27,'regression with bubbles 1'!D$24)</f>
        <v>0</v>
      </c>
      <c r="E34">
        <f>E$28*E7+VLOOKUP('raw OAM stairs3'!U7,'regression with bubbles 1'!$B$25:$N$27,'regression with bubbles 1'!E$24)</f>
        <v>1446.5574472585604</v>
      </c>
      <c r="F34">
        <f>F$28*F7+VLOOKUP('raw OAM stairs3'!V7,'regression with bubbles 1'!$B$25:$N$27,'regression with bubbles 1'!F$24)</f>
        <v>0</v>
      </c>
      <c r="G34">
        <f>G$28*G7+VLOOKUP('raw OAM stairs3'!W7,'regression with bubbles 1'!$B$25:$N$27,'regression with bubbles 1'!G$24)</f>
        <v>0.33936959365294922</v>
      </c>
      <c r="H34">
        <f>H$28*H7+VLOOKUP('raw OAM stairs3'!X7,'regression with bubbles 1'!$B$25:$N$27,'regression with bubbles 1'!H$24)</f>
        <v>2902.2626073631104</v>
      </c>
      <c r="I34">
        <f>I$28*I7+VLOOKUP('raw OAM stairs3'!Y7,'regression with bubbles 1'!$B$25:$N$27,'regression with bubbles 1'!I$24)</f>
        <v>0</v>
      </c>
      <c r="J34">
        <f>J$28*J7+VLOOKUP('raw OAM stairs3'!Z7,'regression with bubbles 1'!$B$25:$N$27,'regression with bubbles 1'!J$24)</f>
        <v>0</v>
      </c>
      <c r="K34">
        <f>K$28*K7+VLOOKUP('raw OAM stairs3'!AA7,'regression with bubbles 1'!$B$25:$N$27,'regression with bubbles 1'!K$24)</f>
        <v>0</v>
      </c>
      <c r="L34">
        <f>L$28*L7+VLOOKUP('raw OAM stairs3'!AB7,'regression with bubbles 1'!$B$25:$N$27,'regression with bubbles 1'!L$24)</f>
        <v>0</v>
      </c>
      <c r="M34">
        <f>M$28*M7+VLOOKUP('raw OAM stairs3'!AC7,'regression with bubbles 1'!$B$25:$N$27,'regression with bubbles 1'!M$24)</f>
        <v>0</v>
      </c>
      <c r="N34">
        <f>N$28*N7+VLOOKUP('raw OAM stairs3'!AD7,'regression with bubbles 1'!$B$25:$N$27,'regression with bubbles 1'!N$24)</f>
        <v>1743.1103860417857</v>
      </c>
      <c r="O34">
        <f t="shared" si="2"/>
        <v>5687</v>
      </c>
      <c r="P34">
        <f t="shared" si="3"/>
        <v>9466.1148835801378</v>
      </c>
      <c r="Q34">
        <f t="shared" si="4"/>
        <v>-3779.1148835801378</v>
      </c>
    </row>
    <row r="35" spans="1:17" x14ac:dyDescent="0.25">
      <c r="A35" t="str">
        <f t="shared" si="1"/>
        <v>learning6</v>
      </c>
      <c r="C35">
        <f>C$28*C8+VLOOKUP('raw OAM stairs3'!S8,'regression with bubbles 1'!$B$25:$N$27,'regression with bubbles 1'!C$24)</f>
        <v>3583.4119867032537</v>
      </c>
      <c r="D35">
        <f>D$28*D8+VLOOKUP('raw OAM stairs3'!T8,'regression with bubbles 1'!$B$25:$N$27,'regression with bubbles 1'!D$24)</f>
        <v>1.8196690408751819</v>
      </c>
      <c r="E35">
        <f>E$28*E8+VLOOKUP('raw OAM stairs3'!U8,'regression with bubbles 1'!$B$25:$N$27,'regression with bubbles 1'!E$24)</f>
        <v>1304.645550528988</v>
      </c>
      <c r="F35">
        <f>F$28*F8+VLOOKUP('raw OAM stairs3'!V8,'regression with bubbles 1'!$B$25:$N$27,'regression with bubbles 1'!F$24)</f>
        <v>1.444768384002045E-2</v>
      </c>
      <c r="G35">
        <f>G$28*G8+VLOOKUP('raw OAM stairs3'!W8,'regression with bubbles 1'!$B$25:$N$27,'regression with bubbles 1'!G$24)</f>
        <v>0.33936959365294922</v>
      </c>
      <c r="H35">
        <f>H$28*H8+VLOOKUP('raw OAM stairs3'!X8,'regression with bubbles 1'!$B$25:$N$27,'regression with bubbles 1'!H$24)</f>
        <v>3038.8854572965543</v>
      </c>
      <c r="I35">
        <f>I$28*I8+VLOOKUP('raw OAM stairs3'!Y8,'regression with bubbles 1'!$B$25:$N$27,'regression with bubbles 1'!I$24)</f>
        <v>2232.0718741911883</v>
      </c>
      <c r="J35">
        <f>J$28*J8+VLOOKUP('raw OAM stairs3'!Z8,'regression with bubbles 1'!$B$25:$N$27,'regression with bubbles 1'!J$24)</f>
        <v>0</v>
      </c>
      <c r="K35">
        <f>K$28*K8+VLOOKUP('raw OAM stairs3'!AA8,'regression with bubbles 1'!$B$25:$N$27,'regression with bubbles 1'!K$24)</f>
        <v>6.1973135069916842E-3</v>
      </c>
      <c r="L35">
        <f>L$28*L8+VLOOKUP('raw OAM stairs3'!AB8,'regression with bubbles 1'!$B$25:$N$27,'regression with bubbles 1'!L$24)</f>
        <v>0</v>
      </c>
      <c r="M35">
        <f>M$28*M8+VLOOKUP('raw OAM stairs3'!AC8,'regression with bubbles 1'!$B$25:$N$27,'regression with bubbles 1'!M$24)</f>
        <v>0</v>
      </c>
      <c r="N35">
        <f>N$28*N8+VLOOKUP('raw OAM stairs3'!AD8,'regression with bubbles 1'!$B$25:$N$27,'regression with bubbles 1'!N$24)</f>
        <v>3333.9807976233128</v>
      </c>
      <c r="O35">
        <f t="shared" si="2"/>
        <v>13074</v>
      </c>
      <c r="P35">
        <f t="shared" si="3"/>
        <v>13495.175349975172</v>
      </c>
      <c r="Q35">
        <f t="shared" si="4"/>
        <v>-421.17534997517214</v>
      </c>
    </row>
    <row r="36" spans="1:17" x14ac:dyDescent="0.25">
      <c r="A36" t="str">
        <f t="shared" si="1"/>
        <v>learning7</v>
      </c>
      <c r="C36">
        <f>C$28*C9+VLOOKUP('raw OAM stairs3'!S9,'regression with bubbles 1'!$B$25:$N$27,'regression with bubbles 1'!C$24)</f>
        <v>8100.9206275480028</v>
      </c>
      <c r="D36">
        <f>D$28*D9+VLOOKUP('raw OAM stairs3'!T9,'regression with bubbles 1'!$B$25:$N$27,'regression with bubbles 1'!D$24)</f>
        <v>0</v>
      </c>
      <c r="E36">
        <f>E$28*E9+VLOOKUP('raw OAM stairs3'!U9,'regression with bubbles 1'!$B$25:$N$27,'regression with bubbles 1'!E$24)</f>
        <v>1822.6538929971468</v>
      </c>
      <c r="F36">
        <f>F$28*F9+VLOOKUP('raw OAM stairs3'!V9,'regression with bubbles 1'!$B$25:$N$27,'regression with bubbles 1'!F$24)</f>
        <v>1.444768384002045E-2</v>
      </c>
      <c r="G36">
        <f>G$28*G9+VLOOKUP('raw OAM stairs3'!W9,'regression with bubbles 1'!$B$25:$N$27,'regression with bubbles 1'!G$24)</f>
        <v>759.77628530167453</v>
      </c>
      <c r="H36">
        <f>H$28*H9+VLOOKUP('raw OAM stairs3'!X9,'regression with bubbles 1'!$B$25:$N$27,'regression with bubbles 1'!H$24)</f>
        <v>2902.2626073631104</v>
      </c>
      <c r="I36">
        <f>I$28*I9+VLOOKUP('raw OAM stairs3'!Y9,'regression with bubbles 1'!$B$25:$N$27,'regression with bubbles 1'!I$24)</f>
        <v>0</v>
      </c>
      <c r="J36">
        <f>J$28*J9+VLOOKUP('raw OAM stairs3'!Z9,'regression with bubbles 1'!$B$25:$N$27,'regression with bubbles 1'!J$24)</f>
        <v>0</v>
      </c>
      <c r="K36">
        <f>K$28*K9+VLOOKUP('raw OAM stairs3'!AA9,'regression with bubbles 1'!$B$25:$N$27,'regression with bubbles 1'!K$24)</f>
        <v>6.1973135069916842E-3</v>
      </c>
      <c r="L36">
        <f>L$28*L9+VLOOKUP('raw OAM stairs3'!AB9,'regression with bubbles 1'!$B$25:$N$27,'regression with bubbles 1'!L$24)</f>
        <v>0</v>
      </c>
      <c r="M36">
        <f>M$28*M9+VLOOKUP('raw OAM stairs3'!AC9,'regression with bubbles 1'!$B$25:$N$27,'regression with bubbles 1'!M$24)</f>
        <v>3333</v>
      </c>
      <c r="N36">
        <f>N$28*N9+VLOOKUP('raw OAM stairs3'!AD9,'regression with bubbles 1'!$B$25:$N$27,'regression with bubbles 1'!N$24)</f>
        <v>1743.2231769061511</v>
      </c>
      <c r="O36">
        <f t="shared" si="2"/>
        <v>21735</v>
      </c>
      <c r="P36">
        <f t="shared" si="3"/>
        <v>18661.857235113432</v>
      </c>
      <c r="Q36">
        <f t="shared" si="4"/>
        <v>3073.1427648865683</v>
      </c>
    </row>
    <row r="37" spans="1:17" x14ac:dyDescent="0.25">
      <c r="A37" t="str">
        <f t="shared" si="1"/>
        <v>learning8</v>
      </c>
      <c r="C37">
        <f>C$28*C10+VLOOKUP('raw OAM stairs3'!S10,'regression with bubbles 1'!$B$25:$N$27,'regression with bubbles 1'!C$24)</f>
        <v>4308.695739097423</v>
      </c>
      <c r="D37">
        <f>D$28*D10+VLOOKUP('raw OAM stairs3'!T10,'regression with bubbles 1'!$B$25:$N$27,'regression with bubbles 1'!D$24)</f>
        <v>1.8196690408751819</v>
      </c>
      <c r="E37">
        <f>E$28*E10+VLOOKUP('raw OAM stairs3'!U10,'regression with bubbles 1'!$B$25:$N$27,'regression with bubbles 1'!E$24)</f>
        <v>1817.3567599585751</v>
      </c>
      <c r="F37">
        <f>F$28*F10+VLOOKUP('raw OAM stairs3'!V10,'regression with bubbles 1'!$B$25:$N$27,'regression with bubbles 1'!F$24)</f>
        <v>0</v>
      </c>
      <c r="G37">
        <f>G$28*G10+VLOOKUP('raw OAM stairs3'!W10,'regression with bubbles 1'!$B$25:$N$27,'regression with bubbles 1'!G$24)</f>
        <v>759.77628530167453</v>
      </c>
      <c r="H37">
        <f>H$28*H10+VLOOKUP('raw OAM stairs3'!X10,'regression with bubbles 1'!$B$25:$N$27,'regression with bubbles 1'!H$24)</f>
        <v>0</v>
      </c>
      <c r="I37">
        <f>I$28*I10+VLOOKUP('raw OAM stairs3'!Y10,'regression with bubbles 1'!$B$25:$N$27,'regression with bubbles 1'!I$24)</f>
        <v>2232.0718741911883</v>
      </c>
      <c r="J37">
        <f>J$28*J10+VLOOKUP('raw OAM stairs3'!Z10,'regression with bubbles 1'!$B$25:$N$27,'regression with bubbles 1'!J$24)</f>
        <v>0</v>
      </c>
      <c r="K37">
        <f>K$28*K10+VLOOKUP('raw OAM stairs3'!AA10,'regression with bubbles 1'!$B$25:$N$27,'regression with bubbles 1'!K$24)</f>
        <v>6.1973135069916842E-3</v>
      </c>
      <c r="L37">
        <f>L$28*L10+VLOOKUP('raw OAM stairs3'!AB10,'regression with bubbles 1'!$B$25:$N$27,'regression with bubbles 1'!L$24)</f>
        <v>0</v>
      </c>
      <c r="M37">
        <f>M$28*M10+VLOOKUP('raw OAM stairs3'!AC10,'regression with bubbles 1'!$B$25:$N$27,'regression with bubbles 1'!M$24)</f>
        <v>0</v>
      </c>
      <c r="N37">
        <f>N$28*N10+VLOOKUP('raw OAM stairs3'!AD10,'regression with bubbles 1'!$B$25:$N$27,'regression with bubbles 1'!N$24)</f>
        <v>3.7484853776508014</v>
      </c>
      <c r="O37">
        <f t="shared" si="2"/>
        <v>6407</v>
      </c>
      <c r="P37">
        <f t="shared" si="3"/>
        <v>9123.4750102808939</v>
      </c>
      <c r="Q37">
        <f t="shared" si="4"/>
        <v>-2716.4750102808939</v>
      </c>
    </row>
    <row r="38" spans="1:17" x14ac:dyDescent="0.25">
      <c r="A38" t="str">
        <f t="shared" si="1"/>
        <v>learning9</v>
      </c>
      <c r="C38">
        <f>C$28*C11+VLOOKUP('raw OAM stairs3'!S11,'regression with bubbles 1'!$B$25:$N$27,'regression with bubbles 1'!C$24)</f>
        <v>9343.0146115476673</v>
      </c>
      <c r="D38">
        <f>D$28*D11+VLOOKUP('raw OAM stairs3'!T11,'regression with bubbles 1'!$B$25:$N$27,'regression with bubbles 1'!D$24)</f>
        <v>1.8196690408751819</v>
      </c>
      <c r="E38">
        <f>E$28*E11+VLOOKUP('raw OAM stairs3'!U11,'regression with bubbles 1'!$B$25:$N$27,'regression with bubbles 1'!E$24)</f>
        <v>1216.3599998861273</v>
      </c>
      <c r="F38">
        <f>F$28*F11+VLOOKUP('raw OAM stairs3'!V11,'regression with bubbles 1'!$B$25:$N$27,'regression with bubbles 1'!F$24)</f>
        <v>0</v>
      </c>
      <c r="G38">
        <f>G$28*G11+VLOOKUP('raw OAM stairs3'!W11,'regression with bubbles 1'!$B$25:$N$27,'regression with bubbles 1'!G$24)</f>
        <v>0.33936959365294922</v>
      </c>
      <c r="H38">
        <f>H$28*H11+VLOOKUP('raw OAM stairs3'!X11,'regression with bubbles 1'!$B$25:$N$27,'regression with bubbles 1'!H$24)</f>
        <v>2902.2626073631104</v>
      </c>
      <c r="I38">
        <f>I$28*I11+VLOOKUP('raw OAM stairs3'!Y11,'regression with bubbles 1'!$B$25:$N$27,'regression with bubbles 1'!I$24)</f>
        <v>2232.0718741911883</v>
      </c>
      <c r="J38">
        <f>J$28*J11+VLOOKUP('raw OAM stairs3'!Z11,'regression with bubbles 1'!$B$25:$N$27,'regression with bubbles 1'!J$24)</f>
        <v>0</v>
      </c>
      <c r="K38">
        <f>K$28*K11+VLOOKUP('raw OAM stairs3'!AA11,'regression with bubbles 1'!$B$25:$N$27,'regression with bubbles 1'!K$24)</f>
        <v>1073.6382011476953</v>
      </c>
      <c r="L38">
        <f>L$28*L11+VLOOKUP('raw OAM stairs3'!AB11,'regression with bubbles 1'!$B$25:$N$27,'regression with bubbles 1'!L$24)</f>
        <v>0</v>
      </c>
      <c r="M38">
        <f>M$28*M11+VLOOKUP('raw OAM stairs3'!AC11,'regression with bubbles 1'!$B$25:$N$27,'regression with bubbles 1'!M$24)</f>
        <v>5.9838198599823048E-4</v>
      </c>
      <c r="N38">
        <f>N$28*N11+VLOOKUP('raw OAM stairs3'!AD11,'regression with bubbles 1'!$B$25:$N$27,'regression with bubbles 1'!N$24)</f>
        <v>3334.1049710519719</v>
      </c>
      <c r="O38">
        <f t="shared" si="2"/>
        <v>21451</v>
      </c>
      <c r="P38">
        <f t="shared" si="3"/>
        <v>20103.611902204277</v>
      </c>
      <c r="Q38">
        <f t="shared" si="4"/>
        <v>1347.3880977957233</v>
      </c>
    </row>
    <row r="39" spans="1:17" x14ac:dyDescent="0.25">
      <c r="A39" t="str">
        <f t="shared" si="1"/>
        <v>learning10</v>
      </c>
      <c r="C39">
        <f>C$28*C12+VLOOKUP('raw OAM stairs3'!S12,'regression with bubbles 1'!$B$25:$N$27,'regression with bubbles 1'!C$24)</f>
        <v>9325.5203300828834</v>
      </c>
      <c r="D39">
        <f>D$28*D12+VLOOKUP('raw OAM stairs3'!T12,'regression with bubbles 1'!$B$25:$N$27,'regression with bubbles 1'!D$24)</f>
        <v>0</v>
      </c>
      <c r="E39">
        <f>E$28*E12+VLOOKUP('raw OAM stairs3'!U12,'regression with bubbles 1'!$B$25:$N$27,'regression with bubbles 1'!E$24)</f>
        <v>1377.0397020561338</v>
      </c>
      <c r="F39">
        <f>F$28*F12+VLOOKUP('raw OAM stairs3'!V12,'regression with bubbles 1'!$B$25:$N$27,'regression with bubbles 1'!F$24)</f>
        <v>1.444768384002045E-2</v>
      </c>
      <c r="G39">
        <f>G$28*G12+VLOOKUP('raw OAM stairs3'!W12,'regression with bubbles 1'!$B$25:$N$27,'regression with bubbles 1'!G$24)</f>
        <v>759.77628530167453</v>
      </c>
      <c r="H39">
        <f>H$28*H12+VLOOKUP('raw OAM stairs3'!X12,'regression with bubbles 1'!$B$25:$N$27,'regression with bubbles 1'!H$24)</f>
        <v>2902.2626073631104</v>
      </c>
      <c r="I39">
        <f>I$28*I12+VLOOKUP('raw OAM stairs3'!Y12,'regression with bubbles 1'!$B$25:$N$27,'regression with bubbles 1'!I$24)</f>
        <v>2232.0718741911883</v>
      </c>
      <c r="J39">
        <f>J$28*J12+VLOOKUP('raw OAM stairs3'!Z12,'regression with bubbles 1'!$B$25:$N$27,'regression with bubbles 1'!J$24)</f>
        <v>3177.6102665977737</v>
      </c>
      <c r="K39">
        <f>K$28*K12+VLOOKUP('raw OAM stairs3'!AA12,'regression with bubbles 1'!$B$25:$N$27,'regression with bubbles 1'!K$24)</f>
        <v>6.1973135069916842E-3</v>
      </c>
      <c r="L39">
        <f>L$28*L12+VLOOKUP('raw OAM stairs3'!AB12,'regression with bubbles 1'!$B$25:$N$27,'regression with bubbles 1'!L$24)</f>
        <v>0</v>
      </c>
      <c r="M39">
        <f>M$28*M12+VLOOKUP('raw OAM stairs3'!AC12,'regression with bubbles 1'!$B$25:$N$27,'regression with bubbles 1'!M$24)</f>
        <v>3333</v>
      </c>
      <c r="N39">
        <f>N$28*N12+VLOOKUP('raw OAM stairs3'!AD12,'regression with bubbles 1'!$B$25:$N$27,'regression with bubbles 1'!N$24)</f>
        <v>3.6995058585685459</v>
      </c>
      <c r="O39">
        <f t="shared" si="2"/>
        <v>25139</v>
      </c>
      <c r="P39">
        <f t="shared" si="3"/>
        <v>23111.001216448676</v>
      </c>
      <c r="Q39">
        <f t="shared" si="4"/>
        <v>2027.9987835513239</v>
      </c>
    </row>
    <row r="40" spans="1:17" x14ac:dyDescent="0.25">
      <c r="A40" t="str">
        <f t="shared" si="1"/>
        <v>learning11</v>
      </c>
      <c r="C40">
        <f>C$28*C13+VLOOKUP('raw OAM stairs3'!S13,'regression with bubbles 1'!$B$25:$N$27,'regression with bubbles 1'!C$24)</f>
        <v>4017.1243813510237</v>
      </c>
      <c r="D40">
        <f>D$28*D13+VLOOKUP('raw OAM stairs3'!T13,'regression with bubbles 1'!$B$25:$N$27,'regression with bubbles 1'!D$24)</f>
        <v>0</v>
      </c>
      <c r="E40">
        <f>E$28*E13+VLOOKUP('raw OAM stairs3'!U13,'regression with bubbles 1'!$B$25:$N$27,'regression with bubbles 1'!E$24)</f>
        <v>2060.8041658562638</v>
      </c>
      <c r="F40">
        <f>F$28*F13+VLOOKUP('raw OAM stairs3'!V13,'regression with bubbles 1'!$B$25:$N$27,'regression with bubbles 1'!F$24)</f>
        <v>0</v>
      </c>
      <c r="G40">
        <f>G$28*G13+VLOOKUP('raw OAM stairs3'!W13,'regression with bubbles 1'!$B$25:$N$27,'regression with bubbles 1'!G$24)</f>
        <v>759.77628530167453</v>
      </c>
      <c r="H40">
        <f>H$28*H13+VLOOKUP('raw OAM stairs3'!X13,'regression with bubbles 1'!$B$25:$N$27,'regression with bubbles 1'!H$24)</f>
        <v>2902.2626073631104</v>
      </c>
      <c r="I40">
        <f>I$28*I13+VLOOKUP('raw OAM stairs3'!Y13,'regression with bubbles 1'!$B$25:$N$27,'regression with bubbles 1'!I$24)</f>
        <v>0</v>
      </c>
      <c r="J40">
        <f>J$28*J13+VLOOKUP('raw OAM stairs3'!Z13,'regression with bubbles 1'!$B$25:$N$27,'regression with bubbles 1'!J$24)</f>
        <v>0</v>
      </c>
      <c r="K40">
        <f>K$28*K13+VLOOKUP('raw OAM stairs3'!AA13,'regression with bubbles 1'!$B$25:$N$27,'regression with bubbles 1'!K$24)</f>
        <v>0</v>
      </c>
      <c r="L40">
        <f>L$28*L13+VLOOKUP('raw OAM stairs3'!AB13,'regression with bubbles 1'!$B$25:$N$27,'regression with bubbles 1'!L$24)</f>
        <v>0</v>
      </c>
      <c r="M40">
        <f>M$28*M13+VLOOKUP('raw OAM stairs3'!AC13,'regression with bubbles 1'!$B$25:$N$27,'regression with bubbles 1'!M$24)</f>
        <v>5.9838198599823048E-4</v>
      </c>
      <c r="N40">
        <f>N$28*N13+VLOOKUP('raw OAM stairs3'!AD13,'regression with bubbles 1'!$B$25:$N$27,'regression with bubbles 1'!N$24)</f>
        <v>4.3355497542564301</v>
      </c>
      <c r="O40">
        <f t="shared" si="2"/>
        <v>9764</v>
      </c>
      <c r="P40">
        <f t="shared" si="3"/>
        <v>9744.3035880083153</v>
      </c>
      <c r="Q40">
        <f t="shared" si="4"/>
        <v>19.696411991684727</v>
      </c>
    </row>
    <row r="41" spans="1:17" x14ac:dyDescent="0.25">
      <c r="A41" t="str">
        <f t="shared" si="1"/>
        <v>learning12</v>
      </c>
      <c r="C41">
        <f>C$28*C14+VLOOKUP('raw OAM stairs3'!S14,'regression with bubbles 1'!$B$25:$N$27,'regression with bubbles 1'!C$24)</f>
        <v>4547.7842524494708</v>
      </c>
      <c r="D41">
        <f>D$28*D14+VLOOKUP('raw OAM stairs3'!T14,'regression with bubbles 1'!$B$25:$N$27,'regression with bubbles 1'!D$24)</f>
        <v>1.8196690408751819</v>
      </c>
      <c r="E41">
        <f>E$28*E14+VLOOKUP('raw OAM stairs3'!U14,'regression with bubbles 1'!$B$25:$N$27,'regression with bubbles 1'!E$24)</f>
        <v>1245.052803845057</v>
      </c>
      <c r="F41">
        <f>F$28*F14+VLOOKUP('raw OAM stairs3'!V14,'regression with bubbles 1'!$B$25:$N$27,'regression with bubbles 1'!F$24)</f>
        <v>0</v>
      </c>
      <c r="G41">
        <f>G$28*G14+VLOOKUP('raw OAM stairs3'!W14,'regression with bubbles 1'!$B$25:$N$27,'regression with bubbles 1'!G$24)</f>
        <v>759.77628530167453</v>
      </c>
      <c r="H41">
        <f>H$28*H14+VLOOKUP('raw OAM stairs3'!X14,'regression with bubbles 1'!$B$25:$N$27,'regression with bubbles 1'!H$24)</f>
        <v>3038.8854572965543</v>
      </c>
      <c r="I41">
        <f>I$28*I14+VLOOKUP('raw OAM stairs3'!Y14,'regression with bubbles 1'!$B$25:$N$27,'regression with bubbles 1'!I$24)</f>
        <v>2232.0718741911883</v>
      </c>
      <c r="J41">
        <f>J$28*J14+VLOOKUP('raw OAM stairs3'!Z14,'regression with bubbles 1'!$B$25:$N$27,'regression with bubbles 1'!J$24)</f>
        <v>0</v>
      </c>
      <c r="K41">
        <f>K$28*K14+VLOOKUP('raw OAM stairs3'!AA14,'regression with bubbles 1'!$B$25:$N$27,'regression with bubbles 1'!K$24)</f>
        <v>1073.6382011476953</v>
      </c>
      <c r="L41">
        <f>L$28*L14+VLOOKUP('raw OAM stairs3'!AB14,'regression with bubbles 1'!$B$25:$N$27,'regression with bubbles 1'!L$24)</f>
        <v>0</v>
      </c>
      <c r="M41">
        <f>M$28*M14+VLOOKUP('raw OAM stairs3'!AC14,'regression with bubbles 1'!$B$25:$N$27,'regression with bubbles 1'!M$24)</f>
        <v>5.9838198599823048E-4</v>
      </c>
      <c r="N41">
        <f>N$28*N14+VLOOKUP('raw OAM stairs3'!AD14,'regression with bubbles 1'!$B$25:$N$27,'regression with bubbles 1'!N$24)</f>
        <v>3334.6839296630956</v>
      </c>
      <c r="O41">
        <f t="shared" si="2"/>
        <v>17396</v>
      </c>
      <c r="P41">
        <f t="shared" si="3"/>
        <v>16233.713071317596</v>
      </c>
      <c r="Q41">
        <f t="shared" si="4"/>
        <v>1162.2869286824043</v>
      </c>
    </row>
    <row r="42" spans="1:17" x14ac:dyDescent="0.25">
      <c r="A42" t="str">
        <f t="shared" si="1"/>
        <v>learning13</v>
      </c>
      <c r="C42">
        <f>C$28*C15+VLOOKUP('raw OAM stairs3'!S15,'regression with bubbles 1'!$B$25:$N$27,'regression with bubbles 1'!C$24)</f>
        <v>10129.52834906858</v>
      </c>
      <c r="D42">
        <f>D$28*D15+VLOOKUP('raw OAM stairs3'!T15,'regression with bubbles 1'!$B$25:$N$27,'regression with bubbles 1'!D$24)</f>
        <v>0</v>
      </c>
      <c r="E42">
        <f>E$28*E15+VLOOKUP('raw OAM stairs3'!U15,'regression with bubbles 1'!$B$25:$N$27,'regression with bubbles 1'!E$24)</f>
        <v>1229.0510477910386</v>
      </c>
      <c r="F42">
        <f>F$28*F15+VLOOKUP('raw OAM stairs3'!V15,'regression with bubbles 1'!$B$25:$N$27,'regression with bubbles 1'!F$24)</f>
        <v>0</v>
      </c>
      <c r="G42">
        <f>G$28*G15+VLOOKUP('raw OAM stairs3'!W15,'regression with bubbles 1'!$B$25:$N$27,'regression with bubbles 1'!G$24)</f>
        <v>0</v>
      </c>
      <c r="H42">
        <f>H$28*H15+VLOOKUP('raw OAM stairs3'!X15,'regression with bubbles 1'!$B$25:$N$27,'regression with bubbles 1'!H$24)</f>
        <v>2902.2626073631104</v>
      </c>
      <c r="I42">
        <f>I$28*I15+VLOOKUP('raw OAM stairs3'!Y15,'regression with bubbles 1'!$B$25:$N$27,'regression with bubbles 1'!I$24)</f>
        <v>0</v>
      </c>
      <c r="J42">
        <f>J$28*J15+VLOOKUP('raw OAM stairs3'!Z15,'regression with bubbles 1'!$B$25:$N$27,'regression with bubbles 1'!J$24)</f>
        <v>3177.6102665977737</v>
      </c>
      <c r="K42">
        <f>K$28*K15+VLOOKUP('raw OAM stairs3'!AA15,'regression with bubbles 1'!$B$25:$N$27,'regression with bubbles 1'!K$24)</f>
        <v>0</v>
      </c>
      <c r="L42">
        <f>L$28*L15+VLOOKUP('raw OAM stairs3'!AB15,'regression with bubbles 1'!$B$25:$N$27,'regression with bubbles 1'!L$24)</f>
        <v>0</v>
      </c>
      <c r="M42">
        <f>M$28*M15+VLOOKUP('raw OAM stairs3'!AC15,'regression with bubbles 1'!$B$25:$N$27,'regression with bubbles 1'!M$24)</f>
        <v>3333</v>
      </c>
      <c r="N42">
        <f>N$28*N15+VLOOKUP('raw OAM stairs3'!AD15,'regression with bubbles 1'!$B$25:$N$27,'regression with bubbles 1'!N$24)</f>
        <v>3.0001680068835217</v>
      </c>
      <c r="O42">
        <f t="shared" si="2"/>
        <v>19840</v>
      </c>
      <c r="P42">
        <f t="shared" si="3"/>
        <v>20774.452438827386</v>
      </c>
      <c r="Q42">
        <f t="shared" si="4"/>
        <v>-934.45243882738578</v>
      </c>
    </row>
    <row r="43" spans="1:17" x14ac:dyDescent="0.25">
      <c r="A43" t="str">
        <f t="shared" si="1"/>
        <v>learning14</v>
      </c>
      <c r="C43">
        <f>C$28*C16+VLOOKUP('raw OAM stairs3'!S16,'regression with bubbles 1'!$B$25:$N$27,'regression with bubbles 1'!C$24)</f>
        <v>4111.8850726186038</v>
      </c>
      <c r="D43">
        <f>D$28*D16+VLOOKUP('raw OAM stairs3'!T16,'regression with bubbles 1'!$B$25:$N$27,'regression with bubbles 1'!D$24)</f>
        <v>0</v>
      </c>
      <c r="E43">
        <f>E$28*E16+VLOOKUP('raw OAM stairs3'!U16,'regression with bubbles 1'!$B$25:$N$27,'regression with bubbles 1'!E$24)</f>
        <v>1370.6389996345265</v>
      </c>
      <c r="F43">
        <f>F$28*F16+VLOOKUP('raw OAM stairs3'!V16,'regression with bubbles 1'!$B$25:$N$27,'regression with bubbles 1'!F$24)</f>
        <v>1218.8210906654756</v>
      </c>
      <c r="G43">
        <f>G$28*G16+VLOOKUP('raw OAM stairs3'!W16,'regression with bubbles 1'!$B$25:$N$27,'regression with bubbles 1'!G$24)</f>
        <v>759.77628530167453</v>
      </c>
      <c r="H43">
        <f>H$28*H16+VLOOKUP('raw OAM stairs3'!X16,'regression with bubbles 1'!$B$25:$N$27,'regression with bubbles 1'!H$24)</f>
        <v>0</v>
      </c>
      <c r="I43">
        <f>I$28*I16+VLOOKUP('raw OAM stairs3'!Y16,'regression with bubbles 1'!$B$25:$N$27,'regression with bubbles 1'!I$24)</f>
        <v>0</v>
      </c>
      <c r="J43">
        <f>J$28*J16+VLOOKUP('raw OAM stairs3'!Z16,'regression with bubbles 1'!$B$25:$N$27,'regression with bubbles 1'!J$24)</f>
        <v>0</v>
      </c>
      <c r="K43">
        <f>K$28*K16+VLOOKUP('raw OAM stairs3'!AA16,'regression with bubbles 1'!$B$25:$N$27,'regression with bubbles 1'!K$24)</f>
        <v>0</v>
      </c>
      <c r="L43">
        <f>L$28*L16+VLOOKUP('raw OAM stairs3'!AB16,'regression with bubbles 1'!$B$25:$N$27,'regression with bubbles 1'!L$24)</f>
        <v>0</v>
      </c>
      <c r="M43">
        <f>M$28*M16+VLOOKUP('raw OAM stairs3'!AC16,'regression with bubbles 1'!$B$25:$N$27,'regression with bubbles 1'!M$24)</f>
        <v>5.9838198599823048E-4</v>
      </c>
      <c r="N43">
        <f>N$28*N16+VLOOKUP('raw OAM stairs3'!AD16,'regression with bubbles 1'!$B$25:$N$27,'regression with bubbles 1'!N$24)</f>
        <v>3.4216678119434967</v>
      </c>
      <c r="O43">
        <f t="shared" si="2"/>
        <v>6941</v>
      </c>
      <c r="P43">
        <f t="shared" si="3"/>
        <v>7464.5437144142106</v>
      </c>
      <c r="Q43">
        <f t="shared" si="4"/>
        <v>-523.54371441421063</v>
      </c>
    </row>
    <row r="44" spans="1:17" x14ac:dyDescent="0.25">
      <c r="A44" t="str">
        <f t="shared" si="1"/>
        <v>learning15</v>
      </c>
      <c r="C44">
        <f>C$28*C17+VLOOKUP('raw OAM stairs3'!S17,'regression with bubbles 1'!$B$25:$N$27,'regression with bubbles 1'!C$24)</f>
        <v>4059.0377640270685</v>
      </c>
      <c r="D44">
        <f>D$28*D17+VLOOKUP('raw OAM stairs3'!T17,'regression with bubbles 1'!$B$25:$N$27,'regression with bubbles 1'!D$24)</f>
        <v>0</v>
      </c>
      <c r="E44">
        <f>E$28*E17+VLOOKUP('raw OAM stairs3'!U17,'regression with bubbles 1'!$B$25:$N$27,'regression with bubbles 1'!E$24)</f>
        <v>627.59990813243598</v>
      </c>
      <c r="F44">
        <f>F$28*F17+VLOOKUP('raw OAM stairs3'!V17,'regression with bubbles 1'!$B$25:$N$27,'regression with bubbles 1'!F$24)</f>
        <v>0</v>
      </c>
      <c r="G44">
        <f>G$28*G17+VLOOKUP('raw OAM stairs3'!W17,'regression with bubbles 1'!$B$25:$N$27,'regression with bubbles 1'!G$24)</f>
        <v>0.33936959365294922</v>
      </c>
      <c r="H44">
        <f>H$28*H17+VLOOKUP('raw OAM stairs3'!X17,'regression with bubbles 1'!$B$25:$N$27,'regression with bubbles 1'!H$24)</f>
        <v>3038.8854572965543</v>
      </c>
      <c r="I44">
        <f>I$28*I17+VLOOKUP('raw OAM stairs3'!Y17,'regression with bubbles 1'!$B$25:$N$27,'regression with bubbles 1'!I$24)</f>
        <v>0</v>
      </c>
      <c r="J44">
        <f>J$28*J17+VLOOKUP('raw OAM stairs3'!Z17,'regression with bubbles 1'!$B$25:$N$27,'regression with bubbles 1'!J$24)</f>
        <v>0</v>
      </c>
      <c r="K44">
        <f>K$28*K17+VLOOKUP('raw OAM stairs3'!AA17,'regression with bubbles 1'!$B$25:$N$27,'regression with bubbles 1'!K$24)</f>
        <v>1073.6382011476953</v>
      </c>
      <c r="L44">
        <f>L$28*L17+VLOOKUP('raw OAM stairs3'!AB17,'regression with bubbles 1'!$B$25:$N$27,'regression with bubbles 1'!L$24)</f>
        <v>0</v>
      </c>
      <c r="M44">
        <f>M$28*M17+VLOOKUP('raw OAM stairs3'!AC17,'regression with bubbles 1'!$B$25:$N$27,'regression with bubbles 1'!M$24)</f>
        <v>5.9838198599823048E-4</v>
      </c>
      <c r="N44">
        <f>N$28*N17+VLOOKUP('raw OAM stairs3'!AD17,'regression with bubbles 1'!$B$25:$N$27,'regression with bubbles 1'!N$24)</f>
        <v>3334.1970663448942</v>
      </c>
      <c r="O44">
        <f t="shared" si="2"/>
        <v>11709</v>
      </c>
      <c r="P44">
        <f t="shared" si="3"/>
        <v>12133.698364924288</v>
      </c>
      <c r="Q44">
        <f t="shared" si="4"/>
        <v>-424.6983649242884</v>
      </c>
    </row>
    <row r="45" spans="1:17" x14ac:dyDescent="0.25">
      <c r="A45" t="str">
        <f t="shared" si="1"/>
        <v>learning16</v>
      </c>
      <c r="C45">
        <f>C$28*C18+VLOOKUP('raw OAM stairs3'!S18,'regression with bubbles 1'!$B$25:$N$27,'regression with bubbles 1'!C$24)</f>
        <v>4526.6453290128575</v>
      </c>
      <c r="D45">
        <f>D$28*D18+VLOOKUP('raw OAM stairs3'!T18,'regression with bubbles 1'!$B$25:$N$27,'regression with bubbles 1'!D$24)</f>
        <v>866.18473915084599</v>
      </c>
      <c r="E45">
        <f>E$28*E18+VLOOKUP('raw OAM stairs3'!U18,'regression with bubbles 1'!$B$25:$N$27,'regression with bubbles 1'!E$24)</f>
        <v>1442.812437285065</v>
      </c>
      <c r="F45">
        <f>F$28*F18+VLOOKUP('raw OAM stairs3'!V18,'regression with bubbles 1'!$B$25:$N$27,'regression with bubbles 1'!F$24)</f>
        <v>1.444768384002045E-2</v>
      </c>
      <c r="G45">
        <f>G$28*G18+VLOOKUP('raw OAM stairs3'!W18,'regression with bubbles 1'!$B$25:$N$27,'regression with bubbles 1'!G$24)</f>
        <v>0</v>
      </c>
      <c r="H45">
        <f>H$28*H18+VLOOKUP('raw OAM stairs3'!X18,'regression with bubbles 1'!$B$25:$N$27,'regression with bubbles 1'!H$24)</f>
        <v>0</v>
      </c>
      <c r="I45">
        <f>I$28*I18+VLOOKUP('raw OAM stairs3'!Y18,'regression with bubbles 1'!$B$25:$N$27,'regression with bubbles 1'!I$24)</f>
        <v>0</v>
      </c>
      <c r="J45">
        <f>J$28*J18+VLOOKUP('raw OAM stairs3'!Z18,'regression with bubbles 1'!$B$25:$N$27,'regression with bubbles 1'!J$24)</f>
        <v>3177.6102665977737</v>
      </c>
      <c r="K45">
        <f>K$28*K18+VLOOKUP('raw OAM stairs3'!AA18,'regression with bubbles 1'!$B$25:$N$27,'regression with bubbles 1'!K$24)</f>
        <v>0</v>
      </c>
      <c r="L45">
        <f>L$28*L18+VLOOKUP('raw OAM stairs3'!AB18,'regression with bubbles 1'!$B$25:$N$27,'regression with bubbles 1'!L$24)</f>
        <v>0</v>
      </c>
      <c r="M45">
        <f>M$28*M18+VLOOKUP('raw OAM stairs3'!AC18,'regression with bubbles 1'!$B$25:$N$27,'regression with bubbles 1'!M$24)</f>
        <v>3333</v>
      </c>
      <c r="N45">
        <f>N$28*N18+VLOOKUP('raw OAM stairs3'!AD18,'regression with bubbles 1'!$B$25:$N$27,'regression with bubbles 1'!N$24)</f>
        <v>1742.9877647809847</v>
      </c>
      <c r="O45">
        <f t="shared" si="2"/>
        <v>14684</v>
      </c>
      <c r="P45">
        <f t="shared" si="3"/>
        <v>15089.254984511368</v>
      </c>
      <c r="Q45">
        <f t="shared" si="4"/>
        <v>-405.25498451136809</v>
      </c>
    </row>
    <row r="46" spans="1:17" x14ac:dyDescent="0.25">
      <c r="A46" t="str">
        <f t="shared" si="1"/>
        <v>learning17</v>
      </c>
      <c r="C46">
        <f>C$28*C19+VLOOKUP('raw OAM stairs3'!S19,'regression with bubbles 1'!$B$25:$N$27,'regression with bubbles 1'!C$24)</f>
        <v>2072.7078893797197</v>
      </c>
      <c r="D46">
        <f>D$28*D19+VLOOKUP('raw OAM stairs3'!T19,'regression with bubbles 1'!$B$25:$N$27,'regression with bubbles 1'!D$24)</f>
        <v>1.8196690408751819</v>
      </c>
      <c r="E46">
        <f>E$28*E19+VLOOKUP('raw OAM stairs3'!U19,'regression with bubbles 1'!$B$25:$N$27,'regression with bubbles 1'!E$24)</f>
        <v>2401.4760343994021</v>
      </c>
      <c r="F46">
        <f>F$28*F19+VLOOKUP('raw OAM stairs3'!V19,'regression with bubbles 1'!$B$25:$N$27,'regression with bubbles 1'!F$24)</f>
        <v>1218.8210906654756</v>
      </c>
      <c r="G46">
        <f>G$28*G19+VLOOKUP('raw OAM stairs3'!W19,'regression with bubbles 1'!$B$25:$N$27,'regression with bubbles 1'!G$24)</f>
        <v>0.33936959365294922</v>
      </c>
      <c r="H46">
        <f>H$28*H19+VLOOKUP('raw OAM stairs3'!X19,'regression with bubbles 1'!$B$25:$N$27,'regression with bubbles 1'!H$24)</f>
        <v>0</v>
      </c>
      <c r="I46">
        <f>I$28*I19+VLOOKUP('raw OAM stairs3'!Y19,'regression with bubbles 1'!$B$25:$N$27,'regression with bubbles 1'!I$24)</f>
        <v>0</v>
      </c>
      <c r="J46">
        <f>J$28*J19+VLOOKUP('raw OAM stairs3'!Z19,'regression with bubbles 1'!$B$25:$N$27,'regression with bubbles 1'!J$24)</f>
        <v>0</v>
      </c>
      <c r="K46">
        <f>K$28*K19+VLOOKUP('raw OAM stairs3'!AA19,'regression with bubbles 1'!$B$25:$N$27,'regression with bubbles 1'!K$24)</f>
        <v>0</v>
      </c>
      <c r="L46">
        <f>L$28*L19+VLOOKUP('raw OAM stairs3'!AB19,'regression with bubbles 1'!$B$25:$N$27,'regression with bubbles 1'!L$24)</f>
        <v>0</v>
      </c>
      <c r="M46">
        <f>M$28*M19+VLOOKUP('raw OAM stairs3'!AC19,'regression with bubbles 1'!$B$25:$N$27,'regression with bubbles 1'!M$24)</f>
        <v>0</v>
      </c>
      <c r="N46">
        <f>N$28*N19+VLOOKUP('raw OAM stairs3'!AD19,'regression with bubbles 1'!$B$25:$N$27,'regression with bubbles 1'!N$24)</f>
        <v>1743.5008424896807</v>
      </c>
      <c r="O46">
        <f t="shared" si="2"/>
        <v>8988</v>
      </c>
      <c r="P46">
        <f t="shared" si="3"/>
        <v>7438.664895568807</v>
      </c>
      <c r="Q46">
        <f t="shared" si="4"/>
        <v>1549.335104431193</v>
      </c>
    </row>
    <row r="47" spans="1:17" x14ac:dyDescent="0.25">
      <c r="A47" t="str">
        <f t="shared" si="1"/>
        <v>learning18</v>
      </c>
      <c r="C47">
        <f>C$28*C20+VLOOKUP('raw OAM stairs3'!S20,'regression with bubbles 1'!$B$25:$N$27,'regression with bubbles 1'!C$24)</f>
        <v>8098.0049139705388</v>
      </c>
      <c r="D47">
        <f>D$28*D20+VLOOKUP('raw OAM stairs3'!T20,'regression with bubbles 1'!$B$25:$N$27,'regression with bubbles 1'!D$24)</f>
        <v>1.8196690408751819</v>
      </c>
      <c r="E47">
        <f>E$28*E20+VLOOKUP('raw OAM stairs3'!U20,'regression with bubbles 1'!$B$25:$N$27,'regression with bubbles 1'!E$24)</f>
        <v>707.05690371101059</v>
      </c>
      <c r="F47">
        <f>F$28*F20+VLOOKUP('raw OAM stairs3'!V20,'regression with bubbles 1'!$B$25:$N$27,'regression with bubbles 1'!F$24)</f>
        <v>1.444768384002045E-2</v>
      </c>
      <c r="G47">
        <f>G$28*G20+VLOOKUP('raw OAM stairs3'!W20,'regression with bubbles 1'!$B$25:$N$27,'regression with bubbles 1'!G$24)</f>
        <v>0.33936959365294922</v>
      </c>
      <c r="H47">
        <f>H$28*H20+VLOOKUP('raw OAM stairs3'!X20,'regression with bubbles 1'!$B$25:$N$27,'regression with bubbles 1'!H$24)</f>
        <v>3038.8854572965543</v>
      </c>
      <c r="I47">
        <f>I$28*I20+VLOOKUP('raw OAM stairs3'!Y20,'regression with bubbles 1'!$B$25:$N$27,'regression with bubbles 1'!I$24)</f>
        <v>0</v>
      </c>
      <c r="J47">
        <f>J$28*J20+VLOOKUP('raw OAM stairs3'!Z20,'regression with bubbles 1'!$B$25:$N$27,'regression with bubbles 1'!J$24)</f>
        <v>0</v>
      </c>
      <c r="K47">
        <f>K$28*K20+VLOOKUP('raw OAM stairs3'!AA20,'regression with bubbles 1'!$B$25:$N$27,'regression with bubbles 1'!K$24)</f>
        <v>1073.6382011476953</v>
      </c>
      <c r="L47">
        <f>L$28*L20+VLOOKUP('raw OAM stairs3'!AB20,'regression with bubbles 1'!$B$25:$N$27,'regression with bubbles 1'!L$24)</f>
        <v>0</v>
      </c>
      <c r="M47">
        <f>M$28*M20+VLOOKUP('raw OAM stairs3'!AC20,'regression with bubbles 1'!$B$25:$N$27,'regression with bubbles 1'!M$24)</f>
        <v>0</v>
      </c>
      <c r="N47">
        <f>N$28*N20+VLOOKUP('raw OAM stairs3'!AD20,'regression with bubbles 1'!$B$25:$N$27,'regression with bubbles 1'!N$24)</f>
        <v>3334.5500983010961</v>
      </c>
      <c r="O47">
        <f t="shared" si="2"/>
        <v>15413</v>
      </c>
      <c r="P47">
        <f t="shared" si="3"/>
        <v>16254.309060745265</v>
      </c>
      <c r="Q47">
        <f t="shared" si="4"/>
        <v>-841.30906074526501</v>
      </c>
    </row>
    <row r="48" spans="1:17" x14ac:dyDescent="0.25">
      <c r="A48" t="str">
        <f t="shared" si="1"/>
        <v>learning19</v>
      </c>
      <c r="C48">
        <f>C$28*C21+VLOOKUP('raw OAM stairs3'!S21,'regression with bubbles 1'!$B$25:$N$27,'regression with bubbles 1'!C$24)</f>
        <v>11254.629325772501</v>
      </c>
      <c r="D48">
        <f>D$28*D21+VLOOKUP('raw OAM stairs3'!T21,'regression with bubbles 1'!$B$25:$N$27,'regression with bubbles 1'!D$24)</f>
        <v>866.18473915084599</v>
      </c>
      <c r="E48">
        <f>E$28*E21+VLOOKUP('raw OAM stairs3'!U21,'regression with bubbles 1'!$B$25:$N$27,'regression with bubbles 1'!E$24)</f>
        <v>2370.134663921187</v>
      </c>
      <c r="F48">
        <f>F$28*F21+VLOOKUP('raw OAM stairs3'!V21,'regression with bubbles 1'!$B$25:$N$27,'regression with bubbles 1'!F$24)</f>
        <v>1.444768384002045E-2</v>
      </c>
      <c r="G48">
        <f>G$28*G21+VLOOKUP('raw OAM stairs3'!W21,'regression with bubbles 1'!$B$25:$N$27,'regression with bubbles 1'!G$24)</f>
        <v>0</v>
      </c>
      <c r="H48">
        <f>H$28*H21+VLOOKUP('raw OAM stairs3'!X21,'regression with bubbles 1'!$B$25:$N$27,'regression with bubbles 1'!H$24)</f>
        <v>0</v>
      </c>
      <c r="I48">
        <f>I$28*I21+VLOOKUP('raw OAM stairs3'!Y21,'regression with bubbles 1'!$B$25:$N$27,'regression with bubbles 1'!I$24)</f>
        <v>0</v>
      </c>
      <c r="J48">
        <f>J$28*J21+VLOOKUP('raw OAM stairs3'!Z21,'regression with bubbles 1'!$B$25:$N$27,'regression with bubbles 1'!J$24)</f>
        <v>3177.6102665977737</v>
      </c>
      <c r="K48">
        <f>K$28*K21+VLOOKUP('raw OAM stairs3'!AA21,'regression with bubbles 1'!$B$25:$N$27,'regression with bubbles 1'!K$24)</f>
        <v>6.1973135069916842E-3</v>
      </c>
      <c r="L48">
        <f>L$28*L21+VLOOKUP('raw OAM stairs3'!AB21,'regression with bubbles 1'!$B$25:$N$27,'regression with bubbles 1'!L$24)</f>
        <v>0</v>
      </c>
      <c r="M48">
        <f>M$28*M21+VLOOKUP('raw OAM stairs3'!AC21,'regression with bubbles 1'!$B$25:$N$27,'regression with bubbles 1'!M$24)</f>
        <v>3333</v>
      </c>
      <c r="N48">
        <f>N$28*N21+VLOOKUP('raw OAM stairs3'!AD21,'regression with bubbles 1'!$B$25:$N$27,'regression with bubbles 1'!N$24)</f>
        <v>1743.6265680861982</v>
      </c>
      <c r="O48">
        <f t="shared" si="2"/>
        <v>24136</v>
      </c>
      <c r="P48">
        <f t="shared" si="3"/>
        <v>22745.206208525851</v>
      </c>
      <c r="Q48">
        <f t="shared" si="4"/>
        <v>1390.7937914741487</v>
      </c>
    </row>
    <row r="49" spans="1:18" x14ac:dyDescent="0.25">
      <c r="A49" t="str">
        <f t="shared" si="1"/>
        <v>learning20</v>
      </c>
      <c r="C49">
        <f>C$28*C22+VLOOKUP('raw OAM stairs3'!S22,'regression with bubbles 1'!$B$25:$N$27,'regression with bubbles 1'!C$24)</f>
        <v>2335.1221113514794</v>
      </c>
      <c r="D49">
        <f>D$28*D22+VLOOKUP('raw OAM stairs3'!T22,'regression with bubbles 1'!$B$25:$N$27,'regression with bubbles 1'!D$24)</f>
        <v>1.8196690408751819</v>
      </c>
      <c r="E49">
        <f>E$28*E22+VLOOKUP('raw OAM stairs3'!U22,'regression with bubbles 1'!$B$25:$N$27,'regression with bubbles 1'!E$24)</f>
        <v>2777.1310523847746</v>
      </c>
      <c r="F49">
        <f>F$28*F22+VLOOKUP('raw OAM stairs3'!V22,'regression with bubbles 1'!$B$25:$N$27,'regression with bubbles 1'!F$24)</f>
        <v>1218.8210906654756</v>
      </c>
      <c r="G49">
        <f>G$28*G22+VLOOKUP('raw OAM stairs3'!W22,'regression with bubbles 1'!$B$25:$N$27,'regression with bubbles 1'!G$24)</f>
        <v>0.33936959365294922</v>
      </c>
      <c r="H49">
        <f>H$28*H22+VLOOKUP('raw OAM stairs3'!X22,'regression with bubbles 1'!$B$25:$N$27,'regression with bubbles 1'!H$24)</f>
        <v>0</v>
      </c>
      <c r="I49">
        <f>I$28*I22+VLOOKUP('raw OAM stairs3'!Y22,'regression with bubbles 1'!$B$25:$N$27,'regression with bubbles 1'!I$24)</f>
        <v>0</v>
      </c>
      <c r="J49">
        <f>J$28*J22+VLOOKUP('raw OAM stairs3'!Z22,'regression with bubbles 1'!$B$25:$N$27,'regression with bubbles 1'!J$24)</f>
        <v>0</v>
      </c>
      <c r="K49">
        <f>K$28*K22+VLOOKUP('raw OAM stairs3'!AA22,'regression with bubbles 1'!$B$25:$N$27,'regression with bubbles 1'!K$24)</f>
        <v>6.1973135069916842E-3</v>
      </c>
      <c r="L49">
        <f>L$28*L22+VLOOKUP('raw OAM stairs3'!AB22,'regression with bubbles 1'!$B$25:$N$27,'regression with bubbles 1'!L$24)</f>
        <v>0</v>
      </c>
      <c r="M49">
        <f>M$28*M22+VLOOKUP('raw OAM stairs3'!AC22,'regression with bubbles 1'!$B$25:$N$27,'regression with bubbles 1'!M$24)</f>
        <v>5.9838198599823048E-4</v>
      </c>
      <c r="N49">
        <f>N$28*N22+VLOOKUP('raw OAM stairs3'!AD22,'regression with bubbles 1'!$B$25:$N$27,'regression with bubbles 1'!N$24)</f>
        <v>4.1625692696102945</v>
      </c>
      <c r="O49">
        <f t="shared" si="2"/>
        <v>6651</v>
      </c>
      <c r="P49">
        <f t="shared" si="3"/>
        <v>6337.4026580013615</v>
      </c>
      <c r="Q49">
        <f t="shared" si="4"/>
        <v>313.59734199863851</v>
      </c>
    </row>
    <row r="50" spans="1:18" x14ac:dyDescent="0.25">
      <c r="O50">
        <f>SUM(O30:O49)</f>
        <v>282502</v>
      </c>
      <c r="P50">
        <f>SUM(P30:P49)</f>
        <v>282502.00000038464</v>
      </c>
      <c r="Q50" t="s">
        <v>295</v>
      </c>
      <c r="R50" s="20">
        <f>P50/O50</f>
        <v>1.0000000000013616</v>
      </c>
    </row>
    <row r="51" spans="1:18" x14ac:dyDescent="0.25">
      <c r="P51" s="16">
        <f>CORREL(P30:P49,O30:O49)</f>
        <v>0.97300100064781092</v>
      </c>
      <c r="Q51" t="s">
        <v>272</v>
      </c>
    </row>
    <row r="52" spans="1:18" x14ac:dyDescent="0.25">
      <c r="C52" t="str">
        <f>C2</f>
        <v>x1</v>
      </c>
      <c r="D52" t="str">
        <f t="shared" ref="D52:O52" si="5">D2</f>
        <v>x2</v>
      </c>
      <c r="E52" t="str">
        <f t="shared" si="5"/>
        <v>x3</v>
      </c>
      <c r="F52" t="str">
        <f t="shared" si="5"/>
        <v>x4</v>
      </c>
      <c r="G52" t="str">
        <f t="shared" si="5"/>
        <v>x5</v>
      </c>
      <c r="H52" t="str">
        <f t="shared" si="5"/>
        <v>x6</v>
      </c>
      <c r="I52" t="str">
        <f t="shared" si="5"/>
        <v>x7</v>
      </c>
      <c r="J52" t="str">
        <f t="shared" si="5"/>
        <v>x8</v>
      </c>
      <c r="K52" t="str">
        <f t="shared" si="5"/>
        <v>x9</v>
      </c>
      <c r="L52" t="str">
        <f t="shared" si="5"/>
        <v>x10</v>
      </c>
      <c r="M52" t="str">
        <f t="shared" si="5"/>
        <v>x11</v>
      </c>
      <c r="N52" t="str">
        <f t="shared" si="5"/>
        <v>x12</v>
      </c>
      <c r="O52" t="str">
        <f t="shared" si="5"/>
        <v>Y</v>
      </c>
      <c r="P52" t="s">
        <v>302</v>
      </c>
    </row>
    <row r="53" spans="1:18" x14ac:dyDescent="0.25">
      <c r="A53" t="str">
        <f>'raw OAM stairs3'!A23</f>
        <v>testing1</v>
      </c>
      <c r="B53" t="str">
        <f>'raw OAM stairs3'!B23</f>
        <v>start_21</v>
      </c>
      <c r="C53">
        <f>'raw OAM stairs3'!C23*C$28+VLOOKUP('raw OAM stairs3'!S23,'regression with bubbles 1'!$B$25:$N$27,'regression with bubbles 1'!C$24)</f>
        <v>11151.121493772527</v>
      </c>
      <c r="D53">
        <f>'raw OAM stairs3'!D23*D$28+VLOOKUP('raw OAM stairs3'!T23,'regression with bubbles 1'!$B$25:$N$27,'regression with bubbles 1'!D$24)</f>
        <v>1.8196690408751819</v>
      </c>
      <c r="E53">
        <f>'raw OAM stairs3'!E23*E$28+VLOOKUP('raw OAM stairs3'!U23,'regression with bubbles 1'!$B$25:$N$27,'regression with bubbles 1'!E$24)</f>
        <v>1077.5251455961147</v>
      </c>
      <c r="F53">
        <f>'raw OAM stairs3'!F23*F$28+VLOOKUP('raw OAM stairs3'!V23,'regression with bubbles 1'!$B$25:$N$27,'regression with bubbles 1'!F$24)</f>
        <v>1.444768384002045E-2</v>
      </c>
      <c r="G53">
        <f>'raw OAM stairs3'!G23*G$28+VLOOKUP('raw OAM stairs3'!W23,'regression with bubbles 1'!$B$25:$N$27,'regression with bubbles 1'!G$24)</f>
        <v>0.33936959365294922</v>
      </c>
      <c r="H53">
        <f>'raw OAM stairs3'!H23*H$28+VLOOKUP('raw OAM stairs3'!X23,'regression with bubbles 1'!$B$25:$N$27,'regression with bubbles 1'!H$24)</f>
        <v>3038.8854572965543</v>
      </c>
      <c r="I53">
        <f>'raw OAM stairs3'!I23*I$28+VLOOKUP('raw OAM stairs3'!Y23,'regression with bubbles 1'!$B$25:$N$27,'regression with bubbles 1'!I$24)</f>
        <v>2232.0718741911883</v>
      </c>
      <c r="J53">
        <f>'raw OAM stairs3'!J23*J$28+VLOOKUP('raw OAM stairs3'!Z23,'regression with bubbles 1'!$B$25:$N$27,'regression with bubbles 1'!J$24)</f>
        <v>0</v>
      </c>
      <c r="K53">
        <f>'raw OAM stairs3'!K23*K$28+VLOOKUP('raw OAM stairs3'!AA23,'regression with bubbles 1'!$B$25:$N$27,'regression with bubbles 1'!K$24)</f>
        <v>1073.6382011476953</v>
      </c>
      <c r="L53">
        <f>'raw OAM stairs3'!L23*L$28+VLOOKUP('raw OAM stairs3'!AB23,'regression with bubbles 1'!$B$25:$N$27,'regression with bubbles 1'!L$24)</f>
        <v>0</v>
      </c>
      <c r="M53">
        <f>'raw OAM stairs3'!M23*M$28+VLOOKUP('raw OAM stairs3'!AC23,'regression with bubbles 1'!$B$25:$N$27,'regression with bubbles 1'!M$24)</f>
        <v>5.9838198599823048E-4</v>
      </c>
      <c r="N53">
        <f>'raw OAM stairs3'!N23*N$28+VLOOKUP('raw OAM stairs3'!AD23,'regression with bubbles 1'!$B$25:$N$27,'regression with bubbles 1'!N$24)</f>
        <v>3334.1470520472399</v>
      </c>
      <c r="O53">
        <f>'raw OAM stairs3'!O23</f>
        <v>20093</v>
      </c>
      <c r="P53">
        <f>SUM(C53:N53)</f>
        <v>21909.563308751676</v>
      </c>
    </row>
    <row r="54" spans="1:18" x14ac:dyDescent="0.25">
      <c r="A54" t="str">
        <f>'raw OAM stairs3'!A24</f>
        <v>testing2</v>
      </c>
      <c r="B54" t="str">
        <f>'raw OAM stairs3'!B24</f>
        <v>start_22</v>
      </c>
      <c r="C54">
        <f>'raw OAM stairs3'!C24*C$28+VLOOKUP('raw OAM stairs3'!S24,'regression with bubbles 1'!$B$25:$N$27,'regression with bubbles 1'!C$24)</f>
        <v>12495.265452983431</v>
      </c>
      <c r="D54">
        <f>'raw OAM stairs3'!D24*D$28+VLOOKUP('raw OAM stairs3'!T24,'regression with bubbles 1'!$B$25:$N$27,'regression with bubbles 1'!D$24)</f>
        <v>0</v>
      </c>
      <c r="E54">
        <f>'raw OAM stairs3'!E24*E$28+VLOOKUP('raw OAM stairs3'!U24,'regression with bubbles 1'!$B$25:$N$27,'regression with bubbles 1'!E$24)</f>
        <v>1922.6372791001866</v>
      </c>
      <c r="F54">
        <f>'raw OAM stairs3'!F24*F$28+VLOOKUP('raw OAM stairs3'!V24,'regression with bubbles 1'!$B$25:$N$27,'regression with bubbles 1'!F$24)</f>
        <v>1.444768384002045E-2</v>
      </c>
      <c r="G54">
        <f>'raw OAM stairs3'!G24*G$28+VLOOKUP('raw OAM stairs3'!W24,'regression with bubbles 1'!$B$25:$N$27,'regression with bubbles 1'!G$24)</f>
        <v>0</v>
      </c>
      <c r="H54">
        <f>'raw OAM stairs3'!H24*H$28+VLOOKUP('raw OAM stairs3'!X24,'regression with bubbles 1'!$B$25:$N$27,'regression with bubbles 1'!H$24)</f>
        <v>2902.2626073631104</v>
      </c>
      <c r="I54">
        <f>'raw OAM stairs3'!I24*I$28+VLOOKUP('raw OAM stairs3'!Y24,'regression with bubbles 1'!$B$25:$N$27,'regression with bubbles 1'!I$24)</f>
        <v>2232.0718741911883</v>
      </c>
      <c r="J54">
        <f>'raw OAM stairs3'!J24*J$28+VLOOKUP('raw OAM stairs3'!Z24,'regression with bubbles 1'!$B$25:$N$27,'regression with bubbles 1'!J$24)</f>
        <v>3177.6102665977737</v>
      </c>
      <c r="K54">
        <f>'raw OAM stairs3'!K24*K$28+VLOOKUP('raw OAM stairs3'!AA24,'regression with bubbles 1'!$B$25:$N$27,'regression with bubbles 1'!K$24)</f>
        <v>6.1973135069916842E-3</v>
      </c>
      <c r="L54">
        <f>'raw OAM stairs3'!L24*L$28+VLOOKUP('raw OAM stairs3'!AB24,'regression with bubbles 1'!$B$25:$N$27,'regression with bubbles 1'!L$24)</f>
        <v>0</v>
      </c>
      <c r="M54">
        <f>'raw OAM stairs3'!M24*M$28+VLOOKUP('raw OAM stairs3'!AC24,'regression with bubbles 1'!$B$25:$N$27,'regression with bubbles 1'!M$24)</f>
        <v>3333</v>
      </c>
      <c r="N54">
        <f>'raw OAM stairs3'!N24*N$28+VLOOKUP('raw OAM stairs3'!AD24,'regression with bubbles 1'!$B$25:$N$27,'regression with bubbles 1'!N$24)</f>
        <v>3.4653009750695909</v>
      </c>
      <c r="O54">
        <f>'raw OAM stairs3'!O24</f>
        <v>18189</v>
      </c>
      <c r="P54">
        <f t="shared" ref="P54:P72" si="6">SUM(C54:N54)</f>
        <v>26066.333426208104</v>
      </c>
    </row>
    <row r="55" spans="1:18" x14ac:dyDescent="0.25">
      <c r="A55" t="str">
        <f>'raw OAM stairs3'!A25</f>
        <v>testing3</v>
      </c>
      <c r="B55" t="str">
        <f>'raw OAM stairs3'!B25</f>
        <v>start_23</v>
      </c>
      <c r="C55">
        <f>'raw OAM stairs3'!C25*C$28+VLOOKUP('raw OAM stairs3'!S25,'regression with bubbles 1'!$B$25:$N$27,'regression with bubbles 1'!C$24)</f>
        <v>3558.6284212948099</v>
      </c>
      <c r="D55">
        <f>'raw OAM stairs3'!D25*D$28+VLOOKUP('raw OAM stairs3'!T25,'regression with bubbles 1'!$B$25:$N$27,'regression with bubbles 1'!D$24)</f>
        <v>1.8196690408751819</v>
      </c>
      <c r="E55">
        <f>'raw OAM stairs3'!E25*E$28+VLOOKUP('raw OAM stairs3'!U25,'regression with bubbles 1'!$B$25:$N$27,'regression with bubbles 1'!E$24)</f>
        <v>2192.3496363141262</v>
      </c>
      <c r="F55">
        <f>'raw OAM stairs3'!F25*F$28+VLOOKUP('raw OAM stairs3'!V25,'regression with bubbles 1'!$B$25:$N$27,'regression with bubbles 1'!F$24)</f>
        <v>1218.8210906654756</v>
      </c>
      <c r="G55">
        <f>'raw OAM stairs3'!G25*G$28+VLOOKUP('raw OAM stairs3'!W25,'regression with bubbles 1'!$B$25:$N$27,'regression with bubbles 1'!G$24)</f>
        <v>759.77628530167453</v>
      </c>
      <c r="H55">
        <f>'raw OAM stairs3'!H25*H$28+VLOOKUP('raw OAM stairs3'!X25,'regression with bubbles 1'!$B$25:$N$27,'regression with bubbles 1'!H$24)</f>
        <v>2902.2626073631104</v>
      </c>
      <c r="I55">
        <f>'raw OAM stairs3'!I25*I$28+VLOOKUP('raw OAM stairs3'!Y25,'regression with bubbles 1'!$B$25:$N$27,'regression with bubbles 1'!I$24)</f>
        <v>0</v>
      </c>
      <c r="J55">
        <f>'raw OAM stairs3'!J25*J$28+VLOOKUP('raw OAM stairs3'!Z25,'regression with bubbles 1'!$B$25:$N$27,'regression with bubbles 1'!J$24)</f>
        <v>0</v>
      </c>
      <c r="K55">
        <f>'raw OAM stairs3'!K25*K$28+VLOOKUP('raw OAM stairs3'!AA25,'regression with bubbles 1'!$B$25:$N$27,'regression with bubbles 1'!K$24)</f>
        <v>0</v>
      </c>
      <c r="L55">
        <f>'raw OAM stairs3'!L25*L$28+VLOOKUP('raw OAM stairs3'!AB25,'regression with bubbles 1'!$B$25:$N$27,'regression with bubbles 1'!L$24)</f>
        <v>0</v>
      </c>
      <c r="M55">
        <f>'raw OAM stairs3'!M25*M$28+VLOOKUP('raw OAM stairs3'!AC25,'regression with bubbles 1'!$B$25:$N$27,'regression with bubbles 1'!M$24)</f>
        <v>5.9838198599823048E-4</v>
      </c>
      <c r="N55">
        <f>'raw OAM stairs3'!N25*N$28+VLOOKUP('raw OAM stairs3'!AD25,'regression with bubbles 1'!$B$25:$N$27,'regression with bubbles 1'!N$24)</f>
        <v>3.1369312415040453</v>
      </c>
      <c r="O55">
        <f>'raw OAM stairs3'!O25</f>
        <v>13906</v>
      </c>
      <c r="P55">
        <f t="shared" si="6"/>
        <v>10636.795239603563</v>
      </c>
    </row>
    <row r="56" spans="1:18" x14ac:dyDescent="0.25">
      <c r="A56" t="str">
        <f>'raw OAM stairs3'!A26</f>
        <v>testing4</v>
      </c>
      <c r="B56" t="str">
        <f>'raw OAM stairs3'!B26</f>
        <v>start_24</v>
      </c>
      <c r="C56">
        <f>'raw OAM stairs3'!C26*C$28+VLOOKUP('raw OAM stairs3'!S26,'regression with bubbles 1'!$B$25:$N$27,'regression with bubbles 1'!C$24)</f>
        <v>9673.219174195463</v>
      </c>
      <c r="D56">
        <f>'raw OAM stairs3'!D26*D$28+VLOOKUP('raw OAM stairs3'!T26,'regression with bubbles 1'!$B$25:$N$27,'regression with bubbles 1'!D$24)</f>
        <v>1.8196690408751819</v>
      </c>
      <c r="E56">
        <f>'raw OAM stairs3'!E26*E$28+VLOOKUP('raw OAM stairs3'!U26,'regression with bubbles 1'!$B$25:$N$27,'regression with bubbles 1'!E$24)</f>
        <v>765.9875087651202</v>
      </c>
      <c r="F56">
        <f>'raw OAM stairs3'!F26*F$28+VLOOKUP('raw OAM stairs3'!V26,'regression with bubbles 1'!$B$25:$N$27,'regression with bubbles 1'!F$24)</f>
        <v>0</v>
      </c>
      <c r="G56">
        <f>'raw OAM stairs3'!G26*G$28+VLOOKUP('raw OAM stairs3'!W26,'regression with bubbles 1'!$B$25:$N$27,'regression with bubbles 1'!G$24)</f>
        <v>0.33936959365294922</v>
      </c>
      <c r="H56">
        <f>'raw OAM stairs3'!H26*H$28+VLOOKUP('raw OAM stairs3'!X26,'regression with bubbles 1'!$B$25:$N$27,'regression with bubbles 1'!H$24)</f>
        <v>3038.8854572965543</v>
      </c>
      <c r="I56">
        <f>'raw OAM stairs3'!I26*I$28+VLOOKUP('raw OAM stairs3'!Y26,'regression with bubbles 1'!$B$25:$N$27,'regression with bubbles 1'!I$24)</f>
        <v>2232.0718741911883</v>
      </c>
      <c r="J56">
        <f>'raw OAM stairs3'!J26*J$28+VLOOKUP('raw OAM stairs3'!Z26,'regression with bubbles 1'!$B$25:$N$27,'regression with bubbles 1'!J$24)</f>
        <v>0</v>
      </c>
      <c r="K56">
        <f>'raw OAM stairs3'!K26*K$28+VLOOKUP('raw OAM stairs3'!AA26,'regression with bubbles 1'!$B$25:$N$27,'regression with bubbles 1'!K$24)</f>
        <v>1073.6382011476953</v>
      </c>
      <c r="L56">
        <f>'raw OAM stairs3'!L26*L$28+VLOOKUP('raw OAM stairs3'!AB26,'regression with bubbles 1'!$B$25:$N$27,'regression with bubbles 1'!L$24)</f>
        <v>0</v>
      </c>
      <c r="M56">
        <f>'raw OAM stairs3'!M26*M$28+VLOOKUP('raw OAM stairs3'!AC26,'regression with bubbles 1'!$B$25:$N$27,'regression with bubbles 1'!M$24)</f>
        <v>5.9838198599823048E-4</v>
      </c>
      <c r="N56">
        <f>'raw OAM stairs3'!N26*N$28+VLOOKUP('raw OAM stairs3'!AD26,'regression with bubbles 1'!$B$25:$N$27,'regression with bubbles 1'!N$24)</f>
        <v>1743.3666662014907</v>
      </c>
      <c r="O56">
        <f>'raw OAM stairs3'!O26</f>
        <v>16449</v>
      </c>
      <c r="P56">
        <f t="shared" si="6"/>
        <v>18529.328518814025</v>
      </c>
    </row>
    <row r="57" spans="1:18" x14ac:dyDescent="0.25">
      <c r="A57" t="str">
        <f>'raw OAM stairs3'!A27</f>
        <v>testing5</v>
      </c>
      <c r="B57" t="str">
        <f>'raw OAM stairs3'!B27</f>
        <v>start_25</v>
      </c>
      <c r="C57">
        <f>'raw OAM stairs3'!C27*C$28+VLOOKUP('raw OAM stairs3'!S27,'regression with bubbles 1'!$B$25:$N$27,'regression with bubbles 1'!C$24)</f>
        <v>10563.969672110716</v>
      </c>
      <c r="D57">
        <f>'raw OAM stairs3'!D27*D$28+VLOOKUP('raw OAM stairs3'!T27,'regression with bubbles 1'!$B$25:$N$27,'regression with bubbles 1'!D$24)</f>
        <v>866.18473915084599</v>
      </c>
      <c r="E57">
        <f>'raw OAM stairs3'!E27*E$28+VLOOKUP('raw OAM stairs3'!U27,'regression with bubbles 1'!$B$25:$N$27,'regression with bubbles 1'!E$24)</f>
        <v>1292.175216500684</v>
      </c>
      <c r="F57">
        <f>'raw OAM stairs3'!F27*F$28+VLOOKUP('raw OAM stairs3'!V27,'regression with bubbles 1'!$B$25:$N$27,'regression with bubbles 1'!F$24)</f>
        <v>1.444768384002045E-2</v>
      </c>
      <c r="G57">
        <f>'raw OAM stairs3'!G27*G$28+VLOOKUP('raw OAM stairs3'!W27,'regression with bubbles 1'!$B$25:$N$27,'regression with bubbles 1'!G$24)</f>
        <v>0</v>
      </c>
      <c r="H57">
        <f>'raw OAM stairs3'!H27*H$28+VLOOKUP('raw OAM stairs3'!X27,'regression with bubbles 1'!$B$25:$N$27,'regression with bubbles 1'!H$24)</f>
        <v>2902.2626073631104</v>
      </c>
      <c r="I57">
        <f>'raw OAM stairs3'!I27*I$28+VLOOKUP('raw OAM stairs3'!Y27,'regression with bubbles 1'!$B$25:$N$27,'regression with bubbles 1'!I$24)</f>
        <v>0</v>
      </c>
      <c r="J57">
        <f>'raw OAM stairs3'!J27*J$28+VLOOKUP('raw OAM stairs3'!Z27,'regression with bubbles 1'!$B$25:$N$27,'regression with bubbles 1'!J$24)</f>
        <v>3177.6102665977737</v>
      </c>
      <c r="K57">
        <f>'raw OAM stairs3'!K27*K$28+VLOOKUP('raw OAM stairs3'!AA27,'regression with bubbles 1'!$B$25:$N$27,'regression with bubbles 1'!K$24)</f>
        <v>0</v>
      </c>
      <c r="L57">
        <f>'raw OAM stairs3'!L27*L$28+VLOOKUP('raw OAM stairs3'!AB27,'regression with bubbles 1'!$B$25:$N$27,'regression with bubbles 1'!L$24)</f>
        <v>0</v>
      </c>
      <c r="M57">
        <f>'raw OAM stairs3'!M27*M$28+VLOOKUP('raw OAM stairs3'!AC27,'regression with bubbles 1'!$B$25:$N$27,'regression with bubbles 1'!M$24)</f>
        <v>0</v>
      </c>
      <c r="N57">
        <f>'raw OAM stairs3'!N27*N$28+VLOOKUP('raw OAM stairs3'!AD27,'regression with bubbles 1'!$B$25:$N$27,'regression with bubbles 1'!N$24)</f>
        <v>2.8368454555775493</v>
      </c>
      <c r="O57">
        <f>'raw OAM stairs3'!O27</f>
        <v>18607</v>
      </c>
      <c r="P57">
        <f t="shared" si="6"/>
        <v>18805.053794862546</v>
      </c>
    </row>
    <row r="58" spans="1:18" x14ac:dyDescent="0.25">
      <c r="A58" t="str">
        <f>'raw OAM stairs3'!A28</f>
        <v>testing6</v>
      </c>
      <c r="B58" t="str">
        <f>'raw OAM stairs3'!B28</f>
        <v>start_26</v>
      </c>
      <c r="C58">
        <f>'raw OAM stairs3'!C28*C$28+VLOOKUP('raw OAM stairs3'!S28,'regression with bubbles 1'!$B$25:$N$27,'regression with bubbles 1'!C$24)</f>
        <v>2529.7459926472015</v>
      </c>
      <c r="D58">
        <f>'raw OAM stairs3'!D28*D$28+VLOOKUP('raw OAM stairs3'!T28,'regression with bubbles 1'!$B$25:$N$27,'regression with bubbles 1'!D$24)</f>
        <v>0</v>
      </c>
      <c r="E58">
        <f>'raw OAM stairs3'!E28*E$28+VLOOKUP('raw OAM stairs3'!U28,'regression with bubbles 1'!$B$25:$N$27,'regression with bubbles 1'!E$24)</f>
        <v>1623.3492624208889</v>
      </c>
      <c r="F58">
        <f>'raw OAM stairs3'!F28*F$28+VLOOKUP('raw OAM stairs3'!V28,'regression with bubbles 1'!$B$25:$N$27,'regression with bubbles 1'!F$24)</f>
        <v>1218.8210906654756</v>
      </c>
      <c r="G58">
        <f>'raw OAM stairs3'!G28*G$28+VLOOKUP('raw OAM stairs3'!W28,'regression with bubbles 1'!$B$25:$N$27,'regression with bubbles 1'!G$24)</f>
        <v>0.33936959365294922</v>
      </c>
      <c r="H58">
        <f>'raw OAM stairs3'!H28*H$28+VLOOKUP('raw OAM stairs3'!X28,'regression with bubbles 1'!$B$25:$N$27,'regression with bubbles 1'!H$24)</f>
        <v>0</v>
      </c>
      <c r="I58">
        <f>'raw OAM stairs3'!I28*I$28+VLOOKUP('raw OAM stairs3'!Y28,'regression with bubbles 1'!$B$25:$N$27,'regression with bubbles 1'!I$24)</f>
        <v>0</v>
      </c>
      <c r="J58">
        <f>'raw OAM stairs3'!J28*J$28+VLOOKUP('raw OAM stairs3'!Z28,'regression with bubbles 1'!$B$25:$N$27,'regression with bubbles 1'!J$24)</f>
        <v>0</v>
      </c>
      <c r="K58">
        <f>'raw OAM stairs3'!K28*K$28+VLOOKUP('raw OAM stairs3'!AA28,'regression with bubbles 1'!$B$25:$N$27,'regression with bubbles 1'!K$24)</f>
        <v>0</v>
      </c>
      <c r="L58">
        <f>'raw OAM stairs3'!L28*L$28+VLOOKUP('raw OAM stairs3'!AB28,'regression with bubbles 1'!$B$25:$N$27,'regression with bubbles 1'!L$24)</f>
        <v>0</v>
      </c>
      <c r="M58">
        <f>'raw OAM stairs3'!M28*M$28+VLOOKUP('raw OAM stairs3'!AC28,'regression with bubbles 1'!$B$25:$N$27,'regression with bubbles 1'!M$24)</f>
        <v>5.9838198599823048E-4</v>
      </c>
      <c r="N58">
        <f>'raw OAM stairs3'!N28*N$28+VLOOKUP('raw OAM stairs3'!AD28,'regression with bubbles 1'!$B$25:$N$27,'regression with bubbles 1'!N$24)</f>
        <v>3.2090208153645485</v>
      </c>
      <c r="O58">
        <f>'raw OAM stairs3'!O28</f>
        <v>13247</v>
      </c>
      <c r="P58">
        <f t="shared" si="6"/>
        <v>5375.4653345245697</v>
      </c>
    </row>
    <row r="59" spans="1:18" x14ac:dyDescent="0.25">
      <c r="A59" t="str">
        <f>'raw OAM stairs3'!A29</f>
        <v>testing7</v>
      </c>
      <c r="B59" t="str">
        <f>'raw OAM stairs3'!B29</f>
        <v>start_27</v>
      </c>
      <c r="C59">
        <f>'raw OAM stairs3'!C29*C$28+VLOOKUP('raw OAM stairs3'!S29,'regression with bubbles 1'!$B$25:$N$27,'regression with bubbles 1'!C$24)</f>
        <v>4267.5112848157441</v>
      </c>
      <c r="D59">
        <f>'raw OAM stairs3'!D29*D$28+VLOOKUP('raw OAM stairs3'!T29,'regression with bubbles 1'!$B$25:$N$27,'regression with bubbles 1'!D$24)</f>
        <v>1.8196690408751819</v>
      </c>
      <c r="E59">
        <f>'raw OAM stairs3'!E29*E$28+VLOOKUP('raw OAM stairs3'!U29,'regression with bubbles 1'!$B$25:$N$27,'regression with bubbles 1'!E$24)</f>
        <v>991.88816147253999</v>
      </c>
      <c r="F59">
        <f>'raw OAM stairs3'!F29*F$28+VLOOKUP('raw OAM stairs3'!V29,'regression with bubbles 1'!$B$25:$N$27,'regression with bubbles 1'!F$24)</f>
        <v>1.444768384002045E-2</v>
      </c>
      <c r="G59">
        <f>'raw OAM stairs3'!G29*G$28+VLOOKUP('raw OAM stairs3'!W29,'regression with bubbles 1'!$B$25:$N$27,'regression with bubbles 1'!G$24)</f>
        <v>0.33936959365294922</v>
      </c>
      <c r="H59">
        <f>'raw OAM stairs3'!H29*H$28+VLOOKUP('raw OAM stairs3'!X29,'regression with bubbles 1'!$B$25:$N$27,'regression with bubbles 1'!H$24)</f>
        <v>3038.8854572965543</v>
      </c>
      <c r="I59">
        <f>'raw OAM stairs3'!I29*I$28+VLOOKUP('raw OAM stairs3'!Y29,'regression with bubbles 1'!$B$25:$N$27,'regression with bubbles 1'!I$24)</f>
        <v>0</v>
      </c>
      <c r="J59">
        <f>'raw OAM stairs3'!J29*J$28+VLOOKUP('raw OAM stairs3'!Z29,'regression with bubbles 1'!$B$25:$N$27,'regression with bubbles 1'!J$24)</f>
        <v>0</v>
      </c>
      <c r="K59">
        <f>'raw OAM stairs3'!K29*K$28+VLOOKUP('raw OAM stairs3'!AA29,'regression with bubbles 1'!$B$25:$N$27,'regression with bubbles 1'!K$24)</f>
        <v>6.1973135069916842E-3</v>
      </c>
      <c r="L59">
        <f>'raw OAM stairs3'!L29*L$28+VLOOKUP('raw OAM stairs3'!AB29,'regression with bubbles 1'!$B$25:$N$27,'regression with bubbles 1'!L$24)</f>
        <v>0</v>
      </c>
      <c r="M59">
        <f>'raw OAM stairs3'!M29*M$28+VLOOKUP('raw OAM stairs3'!AC29,'regression with bubbles 1'!$B$25:$N$27,'regression with bubbles 1'!M$24)</f>
        <v>5.9838198599823048E-4</v>
      </c>
      <c r="N59">
        <f>'raw OAM stairs3'!N29*N$28+VLOOKUP('raw OAM stairs3'!AD29,'regression with bubbles 1'!$B$25:$N$27,'regression with bubbles 1'!N$24)</f>
        <v>1743.2530130216483</v>
      </c>
      <c r="O59">
        <f>'raw OAM stairs3'!O29</f>
        <v>12200</v>
      </c>
      <c r="P59">
        <f t="shared" si="6"/>
        <v>10043.718198620347</v>
      </c>
    </row>
    <row r="60" spans="1:18" x14ac:dyDescent="0.25">
      <c r="A60" t="str">
        <f>'raw OAM stairs3'!A30</f>
        <v>testing8</v>
      </c>
      <c r="B60" t="str">
        <f>'raw OAM stairs3'!B30</f>
        <v>start_28</v>
      </c>
      <c r="C60">
        <f>'raw OAM stairs3'!C30*C$28+VLOOKUP('raw OAM stairs3'!S30,'regression with bubbles 1'!$B$25:$N$27,'regression with bubbles 1'!C$24)</f>
        <v>8684.7922714351698</v>
      </c>
      <c r="D60">
        <f>'raw OAM stairs3'!D30*D$28+VLOOKUP('raw OAM stairs3'!T30,'regression with bubbles 1'!$B$25:$N$27,'regression with bubbles 1'!D$24)</f>
        <v>866.18473915084599</v>
      </c>
      <c r="E60">
        <f>'raw OAM stairs3'!E30*E$28+VLOOKUP('raw OAM stairs3'!U30,'regression with bubbles 1'!$B$25:$N$27,'regression with bubbles 1'!E$24)</f>
        <v>1703.7994704441955</v>
      </c>
      <c r="F60">
        <f>'raw OAM stairs3'!F30*F$28+VLOOKUP('raw OAM stairs3'!V30,'regression with bubbles 1'!$B$25:$N$27,'regression with bubbles 1'!F$24)</f>
        <v>1.444768384002045E-2</v>
      </c>
      <c r="G60">
        <f>'raw OAM stairs3'!G30*G$28+VLOOKUP('raw OAM stairs3'!W30,'regression with bubbles 1'!$B$25:$N$27,'regression with bubbles 1'!G$24)</f>
        <v>0</v>
      </c>
      <c r="H60">
        <f>'raw OAM stairs3'!H30*H$28+VLOOKUP('raw OAM stairs3'!X30,'regression with bubbles 1'!$B$25:$N$27,'regression with bubbles 1'!H$24)</f>
        <v>0</v>
      </c>
      <c r="I60">
        <f>'raw OAM stairs3'!I30*I$28+VLOOKUP('raw OAM stairs3'!Y30,'regression with bubbles 1'!$B$25:$N$27,'regression with bubbles 1'!I$24)</f>
        <v>0</v>
      </c>
      <c r="J60">
        <f>'raw OAM stairs3'!J30*J$28+VLOOKUP('raw OAM stairs3'!Z30,'regression with bubbles 1'!$B$25:$N$27,'regression with bubbles 1'!J$24)</f>
        <v>0</v>
      </c>
      <c r="K60">
        <f>'raw OAM stairs3'!K30*K$28+VLOOKUP('raw OAM stairs3'!AA30,'regression with bubbles 1'!$B$25:$N$27,'regression with bubbles 1'!K$24)</f>
        <v>0</v>
      </c>
      <c r="L60">
        <f>'raw OAM stairs3'!L30*L$28+VLOOKUP('raw OAM stairs3'!AB30,'regression with bubbles 1'!$B$25:$N$27,'regression with bubbles 1'!L$24)</f>
        <v>0</v>
      </c>
      <c r="M60">
        <f>'raw OAM stairs3'!M30*M$28+VLOOKUP('raw OAM stairs3'!AC30,'regression with bubbles 1'!$B$25:$N$27,'regression with bubbles 1'!M$24)</f>
        <v>0</v>
      </c>
      <c r="N60">
        <f>'raw OAM stairs3'!N30*N$28+VLOOKUP('raw OAM stairs3'!AD30,'regression with bubbles 1'!$B$25:$N$27,'regression with bubbles 1'!N$24)</f>
        <v>1743.0724441608063</v>
      </c>
      <c r="O60">
        <f>'raw OAM stairs3'!O30</f>
        <v>13633</v>
      </c>
      <c r="P60">
        <f t="shared" si="6"/>
        <v>12997.863372874857</v>
      </c>
    </row>
    <row r="61" spans="1:18" x14ac:dyDescent="0.25">
      <c r="A61" t="str">
        <f>'raw OAM stairs3'!A31</f>
        <v>testing9</v>
      </c>
      <c r="B61" t="str">
        <f>'raw OAM stairs3'!B31</f>
        <v>start_29</v>
      </c>
      <c r="C61">
        <f>'raw OAM stairs3'!C31*C$28+VLOOKUP('raw OAM stairs3'!S31,'regression with bubbles 1'!$B$25:$N$27,'regression with bubbles 1'!C$24)</f>
        <v>3275.804204280802</v>
      </c>
      <c r="D61">
        <f>'raw OAM stairs3'!D31*D$28+VLOOKUP('raw OAM stairs3'!T31,'regression with bubbles 1'!$B$25:$N$27,'regression with bubbles 1'!D$24)</f>
        <v>1.8196690408751819</v>
      </c>
      <c r="E61">
        <f>'raw OAM stairs3'!E31*E$28+VLOOKUP('raw OAM stairs3'!U31,'regression with bubbles 1'!$B$25:$N$27,'regression with bubbles 1'!E$24)</f>
        <v>2666.443043266288</v>
      </c>
      <c r="F61">
        <f>'raw OAM stairs3'!F31*F$28+VLOOKUP('raw OAM stairs3'!V31,'regression with bubbles 1'!$B$25:$N$27,'regression with bubbles 1'!F$24)</f>
        <v>1218.8210906654756</v>
      </c>
      <c r="G61">
        <f>'raw OAM stairs3'!G31*G$28+VLOOKUP('raw OAM stairs3'!W31,'regression with bubbles 1'!$B$25:$N$27,'regression with bubbles 1'!G$24)</f>
        <v>0.33936959365294922</v>
      </c>
      <c r="H61">
        <f>'raw OAM stairs3'!H31*H$28+VLOOKUP('raw OAM stairs3'!X31,'regression with bubbles 1'!$B$25:$N$27,'regression with bubbles 1'!H$24)</f>
        <v>0</v>
      </c>
      <c r="I61">
        <f>'raw OAM stairs3'!I31*I$28+VLOOKUP('raw OAM stairs3'!Y31,'regression with bubbles 1'!$B$25:$N$27,'regression with bubbles 1'!I$24)</f>
        <v>2232.0718741911883</v>
      </c>
      <c r="J61">
        <f>'raw OAM stairs3'!J31*J$28+VLOOKUP('raw OAM stairs3'!Z31,'regression with bubbles 1'!$B$25:$N$27,'regression with bubbles 1'!J$24)</f>
        <v>0</v>
      </c>
      <c r="K61">
        <f>'raw OAM stairs3'!K31*K$28+VLOOKUP('raw OAM stairs3'!AA31,'regression with bubbles 1'!$B$25:$N$27,'regression with bubbles 1'!K$24)</f>
        <v>0</v>
      </c>
      <c r="L61">
        <f>'raw OAM stairs3'!L31*L$28+VLOOKUP('raw OAM stairs3'!AB31,'regression with bubbles 1'!$B$25:$N$27,'regression with bubbles 1'!L$24)</f>
        <v>0</v>
      </c>
      <c r="M61">
        <f>'raw OAM stairs3'!M31*M$28+VLOOKUP('raw OAM stairs3'!AC31,'regression with bubbles 1'!$B$25:$N$27,'regression with bubbles 1'!M$24)</f>
        <v>0</v>
      </c>
      <c r="N61">
        <f>'raw OAM stairs3'!N31*N$28+VLOOKUP('raw OAM stairs3'!AD31,'regression with bubbles 1'!$B$25:$N$27,'regression with bubbles 1'!N$24)</f>
        <v>1743.3195837764574</v>
      </c>
      <c r="O61">
        <f>'raw OAM stairs3'!O31</f>
        <v>10470</v>
      </c>
      <c r="P61">
        <f t="shared" si="6"/>
        <v>11138.618834814741</v>
      </c>
    </row>
    <row r="62" spans="1:18" x14ac:dyDescent="0.25">
      <c r="A62" t="str">
        <f>'raw OAM stairs3'!A32</f>
        <v>testing10</v>
      </c>
      <c r="B62" t="str">
        <f>'raw OAM stairs3'!B32</f>
        <v>start_30</v>
      </c>
      <c r="C62">
        <f>'raw OAM stairs3'!C32*C$28+VLOOKUP('raw OAM stairs3'!S32,'regression with bubbles 1'!$B$25:$N$27,'regression with bubbles 1'!C$24)</f>
        <v>8950.4866711815757</v>
      </c>
      <c r="D62">
        <f>'raw OAM stairs3'!D32*D$28+VLOOKUP('raw OAM stairs3'!T32,'regression with bubbles 1'!$B$25:$N$27,'regression with bubbles 1'!D$24)</f>
        <v>1.8196690408751819</v>
      </c>
      <c r="E62">
        <f>'raw OAM stairs3'!E32*E$28+VLOOKUP('raw OAM stairs3'!U32,'regression with bubbles 1'!$B$25:$N$27,'regression with bubbles 1'!E$24)</f>
        <v>733.98399665708314</v>
      </c>
      <c r="F62">
        <f>'raw OAM stairs3'!F32*F$28+VLOOKUP('raw OAM stairs3'!V32,'regression with bubbles 1'!$B$25:$N$27,'regression with bubbles 1'!F$24)</f>
        <v>1.444768384002045E-2</v>
      </c>
      <c r="G62">
        <f>'raw OAM stairs3'!G32*G$28+VLOOKUP('raw OAM stairs3'!W32,'regression with bubbles 1'!$B$25:$N$27,'regression with bubbles 1'!G$24)</f>
        <v>0.33936959365294922</v>
      </c>
      <c r="H62">
        <f>'raw OAM stairs3'!H32*H$28+VLOOKUP('raw OAM stairs3'!X32,'regression with bubbles 1'!$B$25:$N$27,'regression with bubbles 1'!H$24)</f>
        <v>2902.2626073631104</v>
      </c>
      <c r="I62">
        <f>'raw OAM stairs3'!I32*I$28+VLOOKUP('raw OAM stairs3'!Y32,'regression with bubbles 1'!$B$25:$N$27,'regression with bubbles 1'!I$24)</f>
        <v>0</v>
      </c>
      <c r="J62">
        <f>'raw OAM stairs3'!J32*J$28+VLOOKUP('raw OAM stairs3'!Z32,'regression with bubbles 1'!$B$25:$N$27,'regression with bubbles 1'!J$24)</f>
        <v>0</v>
      </c>
      <c r="K62">
        <f>'raw OAM stairs3'!K32*K$28+VLOOKUP('raw OAM stairs3'!AA32,'regression with bubbles 1'!$B$25:$N$27,'regression with bubbles 1'!K$24)</f>
        <v>6.1973135069916842E-3</v>
      </c>
      <c r="L62">
        <f>'raw OAM stairs3'!L32*L$28+VLOOKUP('raw OAM stairs3'!AB32,'regression with bubbles 1'!$B$25:$N$27,'regression with bubbles 1'!L$24)</f>
        <v>0</v>
      </c>
      <c r="M62">
        <f>'raw OAM stairs3'!M32*M$28+VLOOKUP('raw OAM stairs3'!AC32,'regression with bubbles 1'!$B$25:$N$27,'regression with bubbles 1'!M$24)</f>
        <v>0</v>
      </c>
      <c r="N62">
        <f>'raw OAM stairs3'!N32*N$28+VLOOKUP('raw OAM stairs3'!AD32,'regression with bubbles 1'!$B$25:$N$27,'regression with bubbles 1'!N$24)</f>
        <v>1742.7740830058335</v>
      </c>
      <c r="O62">
        <f>'raw OAM stairs3'!O32</f>
        <v>13268</v>
      </c>
      <c r="P62">
        <f t="shared" si="6"/>
        <v>14331.687041839479</v>
      </c>
    </row>
    <row r="63" spans="1:18" x14ac:dyDescent="0.25">
      <c r="A63" t="str">
        <f>'raw OAM stairs3'!A33</f>
        <v>testing11</v>
      </c>
      <c r="B63" t="str">
        <f>'raw OAM stairs3'!B33</f>
        <v>start_31</v>
      </c>
      <c r="C63">
        <f>'raw OAM stairs3'!C33*C$28+VLOOKUP('raw OAM stairs3'!S33,'regression with bubbles 1'!$B$25:$N$27,'regression with bubbles 1'!C$24)</f>
        <v>12129.707863208883</v>
      </c>
      <c r="D63">
        <f>'raw OAM stairs3'!D33*D$28+VLOOKUP('raw OAM stairs3'!T33,'regression with bubbles 1'!$B$25:$N$27,'regression with bubbles 1'!D$24)</f>
        <v>866.18473915084599</v>
      </c>
      <c r="E63">
        <f>'raw OAM stairs3'!E33*E$28+VLOOKUP('raw OAM stairs3'!U33,'regression with bubbles 1'!$B$25:$N$27,'regression with bubbles 1'!E$24)</f>
        <v>2220.2699417049307</v>
      </c>
      <c r="F63">
        <f>'raw OAM stairs3'!F33*F$28+VLOOKUP('raw OAM stairs3'!V33,'regression with bubbles 1'!$B$25:$N$27,'regression with bubbles 1'!F$24)</f>
        <v>1.444768384002045E-2</v>
      </c>
      <c r="G63">
        <f>'raw OAM stairs3'!G33*G$28+VLOOKUP('raw OAM stairs3'!W33,'regression with bubbles 1'!$B$25:$N$27,'regression with bubbles 1'!G$24)</f>
        <v>0.33936959365294922</v>
      </c>
      <c r="H63">
        <f>'raw OAM stairs3'!H33*H$28+VLOOKUP('raw OAM stairs3'!X33,'regression with bubbles 1'!$B$25:$N$27,'regression with bubbles 1'!H$24)</f>
        <v>0</v>
      </c>
      <c r="I63">
        <f>'raw OAM stairs3'!I33*I$28+VLOOKUP('raw OAM stairs3'!Y33,'regression with bubbles 1'!$B$25:$N$27,'regression with bubbles 1'!I$24)</f>
        <v>0</v>
      </c>
      <c r="J63">
        <f>'raw OAM stairs3'!J33*J$28+VLOOKUP('raw OAM stairs3'!Z33,'regression with bubbles 1'!$B$25:$N$27,'regression with bubbles 1'!J$24)</f>
        <v>0</v>
      </c>
      <c r="K63">
        <f>'raw OAM stairs3'!K33*K$28+VLOOKUP('raw OAM stairs3'!AA33,'regression with bubbles 1'!$B$25:$N$27,'regression with bubbles 1'!K$24)</f>
        <v>6.1973135069916842E-3</v>
      </c>
      <c r="L63">
        <f>'raw OAM stairs3'!L33*L$28+VLOOKUP('raw OAM stairs3'!AB33,'regression with bubbles 1'!$B$25:$N$27,'regression with bubbles 1'!L$24)</f>
        <v>0</v>
      </c>
      <c r="M63">
        <f>'raw OAM stairs3'!M33*M$28+VLOOKUP('raw OAM stairs3'!AC33,'regression with bubbles 1'!$B$25:$N$27,'regression with bubbles 1'!M$24)</f>
        <v>0</v>
      </c>
      <c r="N63">
        <f>'raw OAM stairs3'!N33*N$28+VLOOKUP('raw OAM stairs3'!AD33,'regression with bubbles 1'!$B$25:$N$27,'regression with bubbles 1'!N$24)</f>
        <v>1743.2566347466509</v>
      </c>
      <c r="O63">
        <f>'raw OAM stairs3'!O33</f>
        <v>22136</v>
      </c>
      <c r="P63">
        <f t="shared" si="6"/>
        <v>16959.779193402312</v>
      </c>
    </row>
    <row r="64" spans="1:18" x14ac:dyDescent="0.25">
      <c r="A64" t="str">
        <f>'raw OAM stairs3'!A34</f>
        <v>testing12</v>
      </c>
      <c r="B64" t="str">
        <f>'raw OAM stairs3'!B34</f>
        <v>start_32</v>
      </c>
      <c r="C64">
        <f>'raw OAM stairs3'!C34*C$28+VLOOKUP('raw OAM stairs3'!S34,'regression with bubbles 1'!$B$25:$N$27,'regression with bubbles 1'!C$24)</f>
        <v>2424.0513754641315</v>
      </c>
      <c r="D64">
        <f>'raw OAM stairs3'!D34*D$28+VLOOKUP('raw OAM stairs3'!T34,'regression with bubbles 1'!$B$25:$N$27,'regression with bubbles 1'!D$24)</f>
        <v>1.8196690408751819</v>
      </c>
      <c r="E64">
        <f>'raw OAM stairs3'!E34*E$28+VLOOKUP('raw OAM stairs3'!U34,'regression with bubbles 1'!$B$25:$N$27,'regression with bubbles 1'!E$24)</f>
        <v>2010.1503311749223</v>
      </c>
      <c r="F64">
        <f>'raw OAM stairs3'!F34*F$28+VLOOKUP('raw OAM stairs3'!V34,'regression with bubbles 1'!$B$25:$N$27,'regression with bubbles 1'!F$24)</f>
        <v>1.444768384002045E-2</v>
      </c>
      <c r="G64">
        <f>'raw OAM stairs3'!G34*G$28+VLOOKUP('raw OAM stairs3'!W34,'regression with bubbles 1'!$B$25:$N$27,'regression with bubbles 1'!G$24)</f>
        <v>0.33936959365294922</v>
      </c>
      <c r="H64">
        <f>'raw OAM stairs3'!H34*H$28+VLOOKUP('raw OAM stairs3'!X34,'regression with bubbles 1'!$B$25:$N$27,'regression with bubbles 1'!H$24)</f>
        <v>0</v>
      </c>
      <c r="I64">
        <f>'raw OAM stairs3'!I34*I$28+VLOOKUP('raw OAM stairs3'!Y34,'regression with bubbles 1'!$B$25:$N$27,'regression with bubbles 1'!I$24)</f>
        <v>2232.0718741911883</v>
      </c>
      <c r="J64">
        <f>'raw OAM stairs3'!J34*J$28+VLOOKUP('raw OAM stairs3'!Z34,'regression with bubbles 1'!$B$25:$N$27,'regression with bubbles 1'!J$24)</f>
        <v>0</v>
      </c>
      <c r="K64">
        <f>'raw OAM stairs3'!K34*K$28+VLOOKUP('raw OAM stairs3'!AA34,'regression with bubbles 1'!$B$25:$N$27,'regression with bubbles 1'!K$24)</f>
        <v>6.1973135069916842E-3</v>
      </c>
      <c r="L64">
        <f>'raw OAM stairs3'!L34*L$28+VLOOKUP('raw OAM stairs3'!AB34,'regression with bubbles 1'!$B$25:$N$27,'regression with bubbles 1'!L$24)</f>
        <v>0</v>
      </c>
      <c r="M64">
        <f>'raw OAM stairs3'!M34*M$28+VLOOKUP('raw OAM stairs3'!AC34,'regression with bubbles 1'!$B$25:$N$27,'regression with bubbles 1'!M$24)</f>
        <v>0</v>
      </c>
      <c r="N64">
        <f>'raw OAM stairs3'!N34*N$28+VLOOKUP('raw OAM stairs3'!AD34,'regression with bubbles 1'!$B$25:$N$27,'regression with bubbles 1'!N$24)</f>
        <v>3.8176430788901836</v>
      </c>
      <c r="O64">
        <f>'raw OAM stairs3'!O34</f>
        <v>6612</v>
      </c>
      <c r="P64">
        <f t="shared" si="6"/>
        <v>6672.2709075410075</v>
      </c>
    </row>
    <row r="65" spans="1:18" x14ac:dyDescent="0.25">
      <c r="A65" t="str">
        <f>'raw OAM stairs3'!A35</f>
        <v>testing13</v>
      </c>
      <c r="B65" t="str">
        <f>'raw OAM stairs3'!B35</f>
        <v>start_33</v>
      </c>
      <c r="C65">
        <f>'raw OAM stairs3'!C35*C$28+VLOOKUP('raw OAM stairs3'!S35,'regression with bubbles 1'!$B$25:$N$27,'regression with bubbles 1'!C$24)</f>
        <v>10656.179113998014</v>
      </c>
      <c r="D65">
        <f>'raw OAM stairs3'!D35*D$28+VLOOKUP('raw OAM stairs3'!T35,'regression with bubbles 1'!$B$25:$N$27,'regression with bubbles 1'!D$24)</f>
        <v>1.8196690408751819</v>
      </c>
      <c r="E65">
        <f>'raw OAM stairs3'!E35*E$28+VLOOKUP('raw OAM stairs3'!U35,'regression with bubbles 1'!$B$25:$N$27,'regression with bubbles 1'!E$24)</f>
        <v>1537.4915644207067</v>
      </c>
      <c r="F65">
        <f>'raw OAM stairs3'!F35*F$28+VLOOKUP('raw OAM stairs3'!V35,'regression with bubbles 1'!$B$25:$N$27,'regression with bubbles 1'!F$24)</f>
        <v>1.444768384002045E-2</v>
      </c>
      <c r="G65">
        <f>'raw OAM stairs3'!G35*G$28+VLOOKUP('raw OAM stairs3'!W35,'regression with bubbles 1'!$B$25:$N$27,'regression with bubbles 1'!G$24)</f>
        <v>0.33936959365294922</v>
      </c>
      <c r="H65">
        <f>'raw OAM stairs3'!H35*H$28+VLOOKUP('raw OAM stairs3'!X35,'regression with bubbles 1'!$B$25:$N$27,'regression with bubbles 1'!H$24)</f>
        <v>2902.2626073631104</v>
      </c>
      <c r="I65">
        <f>'raw OAM stairs3'!I35*I$28+VLOOKUP('raw OAM stairs3'!Y35,'regression with bubbles 1'!$B$25:$N$27,'regression with bubbles 1'!I$24)</f>
        <v>2232.0718741911883</v>
      </c>
      <c r="J65">
        <f>'raw OAM stairs3'!J35*J$28+VLOOKUP('raw OAM stairs3'!Z35,'regression with bubbles 1'!$B$25:$N$27,'regression with bubbles 1'!J$24)</f>
        <v>0</v>
      </c>
      <c r="K65">
        <f>'raw OAM stairs3'!K35*K$28+VLOOKUP('raw OAM stairs3'!AA35,'regression with bubbles 1'!$B$25:$N$27,'regression with bubbles 1'!K$24)</f>
        <v>1073.6382011476953</v>
      </c>
      <c r="L65">
        <f>'raw OAM stairs3'!L35*L$28+VLOOKUP('raw OAM stairs3'!AB35,'regression with bubbles 1'!$B$25:$N$27,'regression with bubbles 1'!L$24)</f>
        <v>0</v>
      </c>
      <c r="M65">
        <f>'raw OAM stairs3'!M35*M$28+VLOOKUP('raw OAM stairs3'!AC35,'regression with bubbles 1'!$B$25:$N$27,'regression with bubbles 1'!M$24)</f>
        <v>5.9838198599823048E-4</v>
      </c>
      <c r="N65">
        <f>'raw OAM stairs3'!N35*N$28+VLOOKUP('raw OAM stairs3'!AD35,'regression with bubbles 1'!$B$25:$N$27,'regression with bubbles 1'!N$24)</f>
        <v>3334.1403259865206</v>
      </c>
      <c r="O65">
        <f>'raw OAM stairs3'!O35</f>
        <v>19117</v>
      </c>
      <c r="P65">
        <f t="shared" si="6"/>
        <v>21737.957771807593</v>
      </c>
    </row>
    <row r="66" spans="1:18" x14ac:dyDescent="0.25">
      <c r="A66" t="str">
        <f>'raw OAM stairs3'!A36</f>
        <v>testing14</v>
      </c>
      <c r="B66" t="str">
        <f>'raw OAM stairs3'!B36</f>
        <v>start_34</v>
      </c>
      <c r="C66">
        <f>'raw OAM stairs3'!C36*C$28+VLOOKUP('raw OAM stairs3'!S36,'regression with bubbles 1'!$B$25:$N$27,'regression with bubbles 1'!C$24)</f>
        <v>9962.2392825615825</v>
      </c>
      <c r="D66">
        <f>'raw OAM stairs3'!D36*D$28+VLOOKUP('raw OAM stairs3'!T36,'regression with bubbles 1'!$B$25:$N$27,'regression with bubbles 1'!D$24)</f>
        <v>1.8196690408751819</v>
      </c>
      <c r="E66">
        <f>'raw OAM stairs3'!E36*E$28+VLOOKUP('raw OAM stairs3'!U36,'regression with bubbles 1'!$B$25:$N$27,'regression with bubbles 1'!E$24)</f>
        <v>1818.1292585267001</v>
      </c>
      <c r="F66">
        <f>'raw OAM stairs3'!F36*F$28+VLOOKUP('raw OAM stairs3'!V36,'regression with bubbles 1'!$B$25:$N$27,'regression with bubbles 1'!F$24)</f>
        <v>1.444768384002045E-2</v>
      </c>
      <c r="G66">
        <f>'raw OAM stairs3'!G36*G$28+VLOOKUP('raw OAM stairs3'!W36,'regression with bubbles 1'!$B$25:$N$27,'regression with bubbles 1'!G$24)</f>
        <v>0.33936959365294922</v>
      </c>
      <c r="H66">
        <f>'raw OAM stairs3'!H36*H$28+VLOOKUP('raw OAM stairs3'!X36,'regression with bubbles 1'!$B$25:$N$27,'regression with bubbles 1'!H$24)</f>
        <v>2902.2626073631104</v>
      </c>
      <c r="I66">
        <f>'raw OAM stairs3'!I36*I$28+VLOOKUP('raw OAM stairs3'!Y36,'regression with bubbles 1'!$B$25:$N$27,'regression with bubbles 1'!I$24)</f>
        <v>2232.0718741911883</v>
      </c>
      <c r="J66">
        <f>'raw OAM stairs3'!J36*J$28+VLOOKUP('raw OAM stairs3'!Z36,'regression with bubbles 1'!$B$25:$N$27,'regression with bubbles 1'!J$24)</f>
        <v>3177.6102665977737</v>
      </c>
      <c r="K66">
        <f>'raw OAM stairs3'!K36*K$28+VLOOKUP('raw OAM stairs3'!AA36,'regression with bubbles 1'!$B$25:$N$27,'regression with bubbles 1'!K$24)</f>
        <v>6.1973135069916842E-3</v>
      </c>
      <c r="L66">
        <f>'raw OAM stairs3'!L36*L$28+VLOOKUP('raw OAM stairs3'!AB36,'regression with bubbles 1'!$B$25:$N$27,'regression with bubbles 1'!L$24)</f>
        <v>0</v>
      </c>
      <c r="M66">
        <f>'raw OAM stairs3'!M36*M$28+VLOOKUP('raw OAM stairs3'!AC36,'regression with bubbles 1'!$B$25:$N$27,'regression with bubbles 1'!M$24)</f>
        <v>3333</v>
      </c>
      <c r="N66">
        <f>'raw OAM stairs3'!N36*N$28+VLOOKUP('raw OAM stairs3'!AD36,'regression with bubbles 1'!$B$25:$N$27,'regression with bubbles 1'!N$24)</f>
        <v>3.2969769939981766</v>
      </c>
      <c r="O66">
        <f>'raw OAM stairs3'!O36</f>
        <v>22950</v>
      </c>
      <c r="P66">
        <f t="shared" si="6"/>
        <v>23430.78994986623</v>
      </c>
    </row>
    <row r="67" spans="1:18" x14ac:dyDescent="0.25">
      <c r="A67" t="str">
        <f>'raw OAM stairs3'!A37</f>
        <v>testing15</v>
      </c>
      <c r="B67" t="str">
        <f>'raw OAM stairs3'!B37</f>
        <v>start_35</v>
      </c>
      <c r="C67">
        <f>'raw OAM stairs3'!C37*C$28+VLOOKUP('raw OAM stairs3'!S37,'regression with bubbles 1'!$B$25:$N$27,'regression with bubbles 1'!C$24)</f>
        <v>8401.2391260267941</v>
      </c>
      <c r="D67">
        <f>'raw OAM stairs3'!D37*D$28+VLOOKUP('raw OAM stairs3'!T37,'regression with bubbles 1'!$B$25:$N$27,'regression with bubbles 1'!D$24)</f>
        <v>1.8196690408751819</v>
      </c>
      <c r="E67">
        <f>'raw OAM stairs3'!E37*E$28+VLOOKUP('raw OAM stairs3'!U37,'regression with bubbles 1'!$B$25:$N$27,'regression with bubbles 1'!E$24)</f>
        <v>2056.2795313858169</v>
      </c>
      <c r="F67">
        <f>'raw OAM stairs3'!F37*F$28+VLOOKUP('raw OAM stairs3'!V37,'regression with bubbles 1'!$B$25:$N$27,'regression with bubbles 1'!F$24)</f>
        <v>1.444768384002045E-2</v>
      </c>
      <c r="G67">
        <f>'raw OAM stairs3'!G37*G$28+VLOOKUP('raw OAM stairs3'!W37,'regression with bubbles 1'!$B$25:$N$27,'regression with bubbles 1'!G$24)</f>
        <v>759.77628530167453</v>
      </c>
      <c r="H67">
        <f>'raw OAM stairs3'!H37*H$28+VLOOKUP('raw OAM stairs3'!X37,'regression with bubbles 1'!$B$25:$N$27,'regression with bubbles 1'!H$24)</f>
        <v>2902.2626073631104</v>
      </c>
      <c r="I67">
        <f>'raw OAM stairs3'!I37*I$28+VLOOKUP('raw OAM stairs3'!Y37,'regression with bubbles 1'!$B$25:$N$27,'regression with bubbles 1'!I$24)</f>
        <v>0</v>
      </c>
      <c r="J67">
        <f>'raw OAM stairs3'!J37*J$28+VLOOKUP('raw OAM stairs3'!Z37,'regression with bubbles 1'!$B$25:$N$27,'regression with bubbles 1'!J$24)</f>
        <v>0</v>
      </c>
      <c r="K67">
        <f>'raw OAM stairs3'!K37*K$28+VLOOKUP('raw OAM stairs3'!AA37,'regression with bubbles 1'!$B$25:$N$27,'regression with bubbles 1'!K$24)</f>
        <v>0</v>
      </c>
      <c r="L67">
        <f>'raw OAM stairs3'!L37*L$28+VLOOKUP('raw OAM stairs3'!AB37,'regression with bubbles 1'!$B$25:$N$27,'regression with bubbles 1'!L$24)</f>
        <v>0</v>
      </c>
      <c r="M67">
        <f>'raw OAM stairs3'!M37*M$28+VLOOKUP('raw OAM stairs3'!AC37,'regression with bubbles 1'!$B$25:$N$27,'regression with bubbles 1'!M$24)</f>
        <v>5.9838198599823048E-4</v>
      </c>
      <c r="N67">
        <f>'raw OAM stairs3'!N37*N$28+VLOOKUP('raw OAM stairs3'!AD37,'regression with bubbles 1'!$B$25:$N$27,'regression with bubbles 1'!N$24)</f>
        <v>3.9580280385132687</v>
      </c>
      <c r="O67">
        <f>'raw OAM stairs3'!O37</f>
        <v>12149</v>
      </c>
      <c r="P67">
        <f t="shared" si="6"/>
        <v>14125.350293222609</v>
      </c>
    </row>
    <row r="68" spans="1:18" x14ac:dyDescent="0.25">
      <c r="A68" t="str">
        <f>'raw OAM stairs3'!A38</f>
        <v>testing16</v>
      </c>
      <c r="B68" t="str">
        <f>'raw OAM stairs3'!B38</f>
        <v>start_36</v>
      </c>
      <c r="C68">
        <f>'raw OAM stairs3'!C38*C$28+VLOOKUP('raw OAM stairs3'!S38,'regression with bubbles 1'!$B$25:$N$27,'regression with bubbles 1'!C$24)</f>
        <v>9328.0715794631633</v>
      </c>
      <c r="D68">
        <f>'raw OAM stairs3'!D38*D$28+VLOOKUP('raw OAM stairs3'!T38,'regression with bubbles 1'!$B$25:$N$27,'regression with bubbles 1'!D$24)</f>
        <v>1.8196690408751819</v>
      </c>
      <c r="E68">
        <f>'raw OAM stairs3'!E38*E$28+VLOOKUP('raw OAM stairs3'!U38,'regression with bubbles 1'!$B$25:$N$27,'regression with bubbles 1'!E$24)</f>
        <v>1464.7663420786503</v>
      </c>
      <c r="F68">
        <f>'raw OAM stairs3'!F38*F$28+VLOOKUP('raw OAM stairs3'!V38,'regression with bubbles 1'!$B$25:$N$27,'regression with bubbles 1'!F$24)</f>
        <v>0</v>
      </c>
      <c r="G68">
        <f>'raw OAM stairs3'!G38*G$28+VLOOKUP('raw OAM stairs3'!W38,'regression with bubbles 1'!$B$25:$N$27,'regression with bubbles 1'!G$24)</f>
        <v>0.33936959365294922</v>
      </c>
      <c r="H68">
        <f>'raw OAM stairs3'!H38*H$28+VLOOKUP('raw OAM stairs3'!X38,'regression with bubbles 1'!$B$25:$N$27,'regression with bubbles 1'!H$24)</f>
        <v>3038.8854572965543</v>
      </c>
      <c r="I68">
        <f>'raw OAM stairs3'!I38*I$28+VLOOKUP('raw OAM stairs3'!Y38,'regression with bubbles 1'!$B$25:$N$27,'regression with bubbles 1'!I$24)</f>
        <v>2232.0718741911883</v>
      </c>
      <c r="J68">
        <f>'raw OAM stairs3'!J38*J$28+VLOOKUP('raw OAM stairs3'!Z38,'regression with bubbles 1'!$B$25:$N$27,'regression with bubbles 1'!J$24)</f>
        <v>0</v>
      </c>
      <c r="K68">
        <f>'raw OAM stairs3'!K38*K$28+VLOOKUP('raw OAM stairs3'!AA38,'regression with bubbles 1'!$B$25:$N$27,'regression with bubbles 1'!K$24)</f>
        <v>1073.6382011476953</v>
      </c>
      <c r="L68">
        <f>'raw OAM stairs3'!L38*L$28+VLOOKUP('raw OAM stairs3'!AB38,'regression with bubbles 1'!$B$25:$N$27,'regression with bubbles 1'!L$24)</f>
        <v>0</v>
      </c>
      <c r="M68">
        <f>'raw OAM stairs3'!M38*M$28+VLOOKUP('raw OAM stairs3'!AC38,'regression with bubbles 1'!$B$25:$N$27,'regression with bubbles 1'!M$24)</f>
        <v>5.9838198599823048E-4</v>
      </c>
      <c r="N68">
        <f>'raw OAM stairs3'!N38*N$28+VLOOKUP('raw OAM stairs3'!AD38,'regression with bubbles 1'!$B$25:$N$27,'regression with bubbles 1'!N$24)</f>
        <v>1743.0636485429429</v>
      </c>
      <c r="O68">
        <f>'raw OAM stairs3'!O38</f>
        <v>14752</v>
      </c>
      <c r="P68">
        <f t="shared" si="6"/>
        <v>18882.656739736707</v>
      </c>
    </row>
    <row r="69" spans="1:18" x14ac:dyDescent="0.25">
      <c r="A69" t="str">
        <f>'raw OAM stairs3'!A39</f>
        <v>testing17</v>
      </c>
      <c r="B69" t="str">
        <f>'raw OAM stairs3'!B39</f>
        <v>start_37</v>
      </c>
      <c r="C69">
        <f>'raw OAM stairs3'!C39*C$28+VLOOKUP('raw OAM stairs3'!S39,'regression with bubbles 1'!$B$25:$N$27,'regression with bubbles 1'!C$24)</f>
        <v>10114.585316984078</v>
      </c>
      <c r="D69">
        <f>'raw OAM stairs3'!D39*D$28+VLOOKUP('raw OAM stairs3'!T39,'regression with bubbles 1'!$B$25:$N$27,'regression with bubbles 1'!D$24)</f>
        <v>1.8196690408751819</v>
      </c>
      <c r="E69">
        <f>'raw OAM stairs3'!E39*E$28+VLOOKUP('raw OAM stairs3'!U39,'regression with bubbles 1'!$B$25:$N$27,'regression with bubbles 1'!E$24)</f>
        <v>1346.3604732077397</v>
      </c>
      <c r="F69">
        <f>'raw OAM stairs3'!F39*F$28+VLOOKUP('raw OAM stairs3'!V39,'regression with bubbles 1'!$B$25:$N$27,'regression with bubbles 1'!F$24)</f>
        <v>1.444768384002045E-2</v>
      </c>
      <c r="G69">
        <f>'raw OAM stairs3'!G39*G$28+VLOOKUP('raw OAM stairs3'!W39,'regression with bubbles 1'!$B$25:$N$27,'regression with bubbles 1'!G$24)</f>
        <v>759.77628530167453</v>
      </c>
      <c r="H69">
        <f>'raw OAM stairs3'!H39*H$28+VLOOKUP('raw OAM stairs3'!X39,'regression with bubbles 1'!$B$25:$N$27,'regression with bubbles 1'!H$24)</f>
        <v>2902.2626073631104</v>
      </c>
      <c r="I69">
        <f>'raw OAM stairs3'!I39*I$28+VLOOKUP('raw OAM stairs3'!Y39,'regression with bubbles 1'!$B$25:$N$27,'regression with bubbles 1'!I$24)</f>
        <v>0</v>
      </c>
      <c r="J69">
        <f>'raw OAM stairs3'!J39*J$28+VLOOKUP('raw OAM stairs3'!Z39,'regression with bubbles 1'!$B$25:$N$27,'regression with bubbles 1'!J$24)</f>
        <v>3177.6102665977737</v>
      </c>
      <c r="K69">
        <f>'raw OAM stairs3'!K39*K$28+VLOOKUP('raw OAM stairs3'!AA39,'regression with bubbles 1'!$B$25:$N$27,'regression with bubbles 1'!K$24)</f>
        <v>0</v>
      </c>
      <c r="L69">
        <f>'raw OAM stairs3'!L39*L$28+VLOOKUP('raw OAM stairs3'!AB39,'regression with bubbles 1'!$B$25:$N$27,'regression with bubbles 1'!L$24)</f>
        <v>0</v>
      </c>
      <c r="M69">
        <f>'raw OAM stairs3'!M39*M$28+VLOOKUP('raw OAM stairs3'!AC39,'regression with bubbles 1'!$B$25:$N$27,'regression with bubbles 1'!M$24)</f>
        <v>0</v>
      </c>
      <c r="N69">
        <f>'raw OAM stairs3'!N39*N$28+VLOOKUP('raw OAM stairs3'!AD39,'regression with bubbles 1'!$B$25:$N$27,'regression with bubbles 1'!N$24)</f>
        <v>1743.5125699801652</v>
      </c>
      <c r="O69">
        <f>'raw OAM stairs3'!O39</f>
        <v>14912</v>
      </c>
      <c r="P69">
        <f t="shared" si="6"/>
        <v>20045.941636159256</v>
      </c>
    </row>
    <row r="70" spans="1:18" x14ac:dyDescent="0.25">
      <c r="A70" t="str">
        <f>'raw OAM stairs3'!A40</f>
        <v>testing18</v>
      </c>
      <c r="B70" t="str">
        <f>'raw OAM stairs3'!B40</f>
        <v>start_38</v>
      </c>
      <c r="C70">
        <f>'raw OAM stairs3'!C40*C$28+VLOOKUP('raw OAM stairs3'!S40,'regression with bubbles 1'!$B$25:$N$27,'regression with bubbles 1'!C$24)</f>
        <v>8161.0572200831975</v>
      </c>
      <c r="D70">
        <f>'raw OAM stairs3'!D40*D$28+VLOOKUP('raw OAM stairs3'!T40,'regression with bubbles 1'!$B$25:$N$27,'regression with bubbles 1'!D$24)</f>
        <v>0</v>
      </c>
      <c r="E70">
        <f>'raw OAM stairs3'!E40*E$28+VLOOKUP('raw OAM stairs3'!U40,'regression with bubbles 1'!$B$25:$N$27,'regression with bubbles 1'!E$24)</f>
        <v>1507.3641202638305</v>
      </c>
      <c r="F70">
        <f>'raw OAM stairs3'!F40*F$28+VLOOKUP('raw OAM stairs3'!V40,'regression with bubbles 1'!$B$25:$N$27,'regression with bubbles 1'!F$24)</f>
        <v>0</v>
      </c>
      <c r="G70">
        <f>'raw OAM stairs3'!G40*G$28+VLOOKUP('raw OAM stairs3'!W40,'regression with bubbles 1'!$B$25:$N$27,'regression with bubbles 1'!G$24)</f>
        <v>0.33936959365294922</v>
      </c>
      <c r="H70">
        <f>'raw OAM stairs3'!H40*H$28+VLOOKUP('raw OAM stairs3'!X40,'regression with bubbles 1'!$B$25:$N$27,'regression with bubbles 1'!H$24)</f>
        <v>0</v>
      </c>
      <c r="I70">
        <f>'raw OAM stairs3'!I40*I$28+VLOOKUP('raw OAM stairs3'!Y40,'regression with bubbles 1'!$B$25:$N$27,'regression with bubbles 1'!I$24)</f>
        <v>0</v>
      </c>
      <c r="J70">
        <f>'raw OAM stairs3'!J40*J$28+VLOOKUP('raw OAM stairs3'!Z40,'regression with bubbles 1'!$B$25:$N$27,'regression with bubbles 1'!J$24)</f>
        <v>0</v>
      </c>
      <c r="K70">
        <f>'raw OAM stairs3'!K40*K$28+VLOOKUP('raw OAM stairs3'!AA40,'regression with bubbles 1'!$B$25:$N$27,'regression with bubbles 1'!K$24)</f>
        <v>0</v>
      </c>
      <c r="L70">
        <f>'raw OAM stairs3'!L40*L$28+VLOOKUP('raw OAM stairs3'!AB40,'regression with bubbles 1'!$B$25:$N$27,'regression with bubbles 1'!L$24)</f>
        <v>0</v>
      </c>
      <c r="M70">
        <f>'raw OAM stairs3'!M40*M$28+VLOOKUP('raw OAM stairs3'!AC40,'regression with bubbles 1'!$B$25:$N$27,'regression with bubbles 1'!M$24)</f>
        <v>5.9838198599823048E-4</v>
      </c>
      <c r="N70">
        <f>'raw OAM stairs3'!N40*N$28+VLOOKUP('raw OAM stairs3'!AD40,'regression with bubbles 1'!$B$25:$N$27,'regression with bubbles 1'!N$24)</f>
        <v>1743.5401640754228</v>
      </c>
      <c r="O70">
        <f>'raw OAM stairs3'!O40</f>
        <v>14325</v>
      </c>
      <c r="P70">
        <f t="shared" si="6"/>
        <v>11412.30147239809</v>
      </c>
    </row>
    <row r="71" spans="1:18" x14ac:dyDescent="0.25">
      <c r="A71" t="str">
        <f>'raw OAM stairs3'!A41</f>
        <v>testing19</v>
      </c>
      <c r="B71" t="str">
        <f>'raw OAM stairs3'!B41</f>
        <v>start_39</v>
      </c>
      <c r="C71">
        <f>'raw OAM stairs3'!C41*C$28+VLOOKUP('raw OAM stairs3'!S41,'regression with bubbles 1'!$B$25:$N$27,'regression with bubbles 1'!C$24)</f>
        <v>4446.4632056325972</v>
      </c>
      <c r="D71">
        <f>'raw OAM stairs3'!D41*D$28+VLOOKUP('raw OAM stairs3'!T41,'regression with bubbles 1'!$B$25:$N$27,'regression with bubbles 1'!D$24)</f>
        <v>1.8196690408751819</v>
      </c>
      <c r="E71">
        <f>'raw OAM stairs3'!E41*E$28+VLOOKUP('raw OAM stairs3'!U41,'regression with bubbles 1'!$B$25:$N$27,'regression with bubbles 1'!E$24)</f>
        <v>1155.4429699425534</v>
      </c>
      <c r="F71">
        <f>'raw OAM stairs3'!F41*F$28+VLOOKUP('raw OAM stairs3'!V41,'regression with bubbles 1'!$B$25:$N$27,'regression with bubbles 1'!F$24)</f>
        <v>1.444768384002045E-2</v>
      </c>
      <c r="G71">
        <f>'raw OAM stairs3'!G41*G$28+VLOOKUP('raw OAM stairs3'!W41,'regression with bubbles 1'!$B$25:$N$27,'regression with bubbles 1'!G$24)</f>
        <v>0.33936959365294922</v>
      </c>
      <c r="H71">
        <f>'raw OAM stairs3'!H41*H$28+VLOOKUP('raw OAM stairs3'!X41,'regression with bubbles 1'!$B$25:$N$27,'regression with bubbles 1'!H$24)</f>
        <v>3038.8854572965543</v>
      </c>
      <c r="I71">
        <f>'raw OAM stairs3'!I41*I$28+VLOOKUP('raw OAM stairs3'!Y41,'regression with bubbles 1'!$B$25:$N$27,'regression with bubbles 1'!I$24)</f>
        <v>0</v>
      </c>
      <c r="J71">
        <f>'raw OAM stairs3'!J41*J$28+VLOOKUP('raw OAM stairs3'!Z41,'regression with bubbles 1'!$B$25:$N$27,'regression with bubbles 1'!J$24)</f>
        <v>0</v>
      </c>
      <c r="K71">
        <f>'raw OAM stairs3'!K41*K$28+VLOOKUP('raw OAM stairs3'!AA41,'regression with bubbles 1'!$B$25:$N$27,'regression with bubbles 1'!K$24)</f>
        <v>6.1973135069916842E-3</v>
      </c>
      <c r="L71">
        <f>'raw OAM stairs3'!L41*L$28+VLOOKUP('raw OAM stairs3'!AB41,'regression with bubbles 1'!$B$25:$N$27,'regression with bubbles 1'!L$24)</f>
        <v>0</v>
      </c>
      <c r="M71">
        <f>'raw OAM stairs3'!M41*M$28+VLOOKUP('raw OAM stairs3'!AC41,'regression with bubbles 1'!$B$25:$N$27,'regression with bubbles 1'!M$24)</f>
        <v>5.9838198599823048E-4</v>
      </c>
      <c r="N71">
        <f>'raw OAM stairs3'!N41*N$28+VLOOKUP('raw OAM stairs3'!AD41,'regression with bubbles 1'!$B$25:$N$27,'regression with bubbles 1'!N$24)</f>
        <v>1743.4389282384466</v>
      </c>
      <c r="O71">
        <f>'raw OAM stairs3'!O41</f>
        <v>15512</v>
      </c>
      <c r="P71">
        <f t="shared" si="6"/>
        <v>10386.410843124015</v>
      </c>
    </row>
    <row r="72" spans="1:18" x14ac:dyDescent="0.25">
      <c r="A72" t="str">
        <f>'raw OAM stairs3'!A42</f>
        <v>testing20</v>
      </c>
      <c r="B72" t="str">
        <f>'raw OAM stairs3'!B42</f>
        <v>start_40</v>
      </c>
      <c r="C72">
        <f>'raw OAM stairs3'!C42*C$28+VLOOKUP('raw OAM stairs3'!S42,'regression with bubbles 1'!$B$25:$N$27,'regression with bubbles 1'!C$24)</f>
        <v>8301.7404001958348</v>
      </c>
      <c r="D72">
        <f>'raw OAM stairs3'!D42*D$28+VLOOKUP('raw OAM stairs3'!T42,'regression with bubbles 1'!$B$25:$N$27,'regression with bubbles 1'!D$24)</f>
        <v>0</v>
      </c>
      <c r="E72">
        <f>'raw OAM stairs3'!E42*E$28+VLOOKUP('raw OAM stairs3'!U42,'regression with bubbles 1'!$B$25:$N$27,'regression with bubbles 1'!E$24)</f>
        <v>1467.0838377830255</v>
      </c>
      <c r="F72">
        <f>'raw OAM stairs3'!F42*F$28+VLOOKUP('raw OAM stairs3'!V42,'regression with bubbles 1'!$B$25:$N$27,'regression with bubbles 1'!F$24)</f>
        <v>1.444768384002045E-2</v>
      </c>
      <c r="G72">
        <f>'raw OAM stairs3'!G42*G$28+VLOOKUP('raw OAM stairs3'!W42,'regression with bubbles 1'!$B$25:$N$27,'regression with bubbles 1'!G$24)</f>
        <v>0</v>
      </c>
      <c r="H72">
        <f>'raw OAM stairs3'!H42*H$28+VLOOKUP('raw OAM stairs3'!X42,'regression with bubbles 1'!$B$25:$N$27,'regression with bubbles 1'!H$24)</f>
        <v>0</v>
      </c>
      <c r="I72">
        <f>'raw OAM stairs3'!I42*I$28+VLOOKUP('raw OAM stairs3'!Y42,'regression with bubbles 1'!$B$25:$N$27,'regression with bubbles 1'!I$24)</f>
        <v>0</v>
      </c>
      <c r="J72">
        <f>'raw OAM stairs3'!J42*J$28+VLOOKUP('raw OAM stairs3'!Z42,'regression with bubbles 1'!$B$25:$N$27,'regression with bubbles 1'!J$24)</f>
        <v>0</v>
      </c>
      <c r="K72">
        <f>'raw OAM stairs3'!K42*K$28+VLOOKUP('raw OAM stairs3'!AA42,'regression with bubbles 1'!$B$25:$N$27,'regression with bubbles 1'!K$24)</f>
        <v>6.1973135069916842E-3</v>
      </c>
      <c r="L72">
        <f>'raw OAM stairs3'!L42*L$28+VLOOKUP('raw OAM stairs3'!AB42,'regression with bubbles 1'!$B$25:$N$27,'regression with bubbles 1'!L$24)</f>
        <v>0</v>
      </c>
      <c r="M72">
        <f>'raw OAM stairs3'!M42*M$28+VLOOKUP('raw OAM stairs3'!AC42,'regression with bubbles 1'!$B$25:$N$27,'regression with bubbles 1'!M$24)</f>
        <v>0</v>
      </c>
      <c r="N72">
        <f>'raw OAM stairs3'!N42*N$28+VLOOKUP('raw OAM stairs3'!AD42,'regression with bubbles 1'!$B$25:$N$27,'regression with bubbles 1'!N$24)</f>
        <v>2.6752475352251777</v>
      </c>
      <c r="O72">
        <f>'raw OAM stairs3'!O42</f>
        <v>12842</v>
      </c>
      <c r="P72">
        <f t="shared" si="6"/>
        <v>9771.5201305114333</v>
      </c>
    </row>
    <row r="73" spans="1:18" x14ac:dyDescent="0.25">
      <c r="O73">
        <f>SUM(O53:O72)</f>
        <v>305369</v>
      </c>
      <c r="P73">
        <f>SUM(P53:P72)</f>
        <v>303259.4060086832</v>
      </c>
      <c r="Q73" t="s">
        <v>295</v>
      </c>
      <c r="R73" s="20">
        <f>P73/O73</f>
        <v>0.99309165635242347</v>
      </c>
    </row>
    <row r="74" spans="1:18" x14ac:dyDescent="0.25">
      <c r="P74" s="16">
        <f>CORREL(P53:P72,O53:O72)</f>
        <v>0.76201255365720677</v>
      </c>
      <c r="Q74" t="s">
        <v>272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"/>
  <sheetViews>
    <sheetView workbookViewId="0"/>
  </sheetViews>
  <sheetFormatPr defaultRowHeight="15" x14ac:dyDescent="0.25"/>
  <cols>
    <col min="1" max="1" width="10.28515625" bestFit="1" customWidth="1"/>
    <col min="2" max="2" width="13.42578125" bestFit="1" customWidth="1"/>
    <col min="3" max="14" width="6" bestFit="1" customWidth="1"/>
    <col min="15" max="15" width="7" bestFit="1" customWidth="1"/>
    <col min="16" max="16" width="14.7109375" bestFit="1" customWidth="1"/>
    <col min="17" max="17" width="11" bestFit="1" customWidth="1"/>
  </cols>
  <sheetData>
    <row r="1" spans="1:16" x14ac:dyDescent="0.25">
      <c r="A1">
        <f>'raw OAM stairs3'!A1</f>
        <v>0</v>
      </c>
      <c r="B1" t="str">
        <f>'raw OAM stairs3'!B1</f>
        <v>rel. Time</v>
      </c>
      <c r="C1" t="str">
        <f>'raw OAM stairs3'!C1</f>
        <v>t-11</v>
      </c>
      <c r="D1" t="str">
        <f>'raw OAM stairs3'!D1</f>
        <v>t-10</v>
      </c>
      <c r="E1" t="str">
        <f>'raw OAM stairs3'!E1</f>
        <v>t-9</v>
      </c>
      <c r="F1" t="str">
        <f>'raw OAM stairs3'!F1</f>
        <v>t-8</v>
      </c>
      <c r="G1" t="str">
        <f>'raw OAM stairs3'!G1</f>
        <v>t-7</v>
      </c>
      <c r="H1" t="str">
        <f>'raw OAM stairs3'!H1</f>
        <v>t-6</v>
      </c>
      <c r="I1" t="str">
        <f>'raw OAM stairs3'!I1</f>
        <v>t-5</v>
      </c>
      <c r="J1" t="str">
        <f>'raw OAM stairs3'!J1</f>
        <v>t-4</v>
      </c>
      <c r="K1" t="str">
        <f>'raw OAM stairs3'!K1</f>
        <v>t-3</v>
      </c>
      <c r="L1" t="str">
        <f>'raw OAM stairs3'!L1</f>
        <v>t-2</v>
      </c>
      <c r="M1" t="str">
        <f>'raw OAM stairs3'!M1</f>
        <v>t-1</v>
      </c>
      <c r="N1" t="str">
        <f>'raw OAM stairs3'!N1</f>
        <v>t_0</v>
      </c>
      <c r="O1" t="str">
        <f>'raw OAM stairs3'!O1</f>
        <v>t+1</v>
      </c>
      <c r="P1">
        <f>'raw OAM stairs3'!P1</f>
        <v>0</v>
      </c>
    </row>
    <row r="2" spans="1:16" x14ac:dyDescent="0.25">
      <c r="A2" t="str">
        <f>'raw OAM stairs3'!A2</f>
        <v>OAM</v>
      </c>
      <c r="B2" t="str">
        <f>'raw OAM stairs3'!B2</f>
        <v>start_position</v>
      </c>
      <c r="C2" t="str">
        <f>'raw OAM stairs3'!C2</f>
        <v>x1</v>
      </c>
      <c r="D2" t="str">
        <f>'raw OAM stairs3'!D2</f>
        <v>x2</v>
      </c>
      <c r="E2" t="str">
        <f>'raw OAM stairs3'!E2</f>
        <v>x3</v>
      </c>
      <c r="F2" t="str">
        <f>'raw OAM stairs3'!F2</f>
        <v>x4</v>
      </c>
      <c r="G2" t="str">
        <f>'raw OAM stairs3'!G2</f>
        <v>x5</v>
      </c>
      <c r="H2" t="str">
        <f>'raw OAM stairs3'!H2</f>
        <v>x6</v>
      </c>
      <c r="I2" t="str">
        <f>'raw OAM stairs3'!I2</f>
        <v>x7</v>
      </c>
      <c r="J2" t="str">
        <f>'raw OAM stairs3'!J2</f>
        <v>x8</v>
      </c>
      <c r="K2" t="str">
        <f>'raw OAM stairs3'!K2</f>
        <v>x9</v>
      </c>
      <c r="L2" t="str">
        <f>'raw OAM stairs3'!L2</f>
        <v>x10</v>
      </c>
      <c r="M2" t="str">
        <f>'raw OAM stairs3'!M2</f>
        <v>x11</v>
      </c>
      <c r="N2" t="str">
        <f>'raw OAM stairs3'!N2</f>
        <v>x12</v>
      </c>
      <c r="O2" t="str">
        <f>'raw OAM stairs3'!O2</f>
        <v>Y</v>
      </c>
      <c r="P2" t="str">
        <f>'raw OAM stairs3'!P2</f>
        <v>target_position</v>
      </c>
    </row>
    <row r="3" spans="1:16" x14ac:dyDescent="0.25">
      <c r="A3" t="str">
        <f>'raw OAM stairs3'!A3</f>
        <v>learning1</v>
      </c>
      <c r="B3" t="str">
        <f>'raw OAM stairs3'!B3</f>
        <v>start_1</v>
      </c>
      <c r="C3">
        <f>'raw OAM stairs3'!C3</f>
        <v>14616</v>
      </c>
      <c r="D3">
        <f>'raw OAM stairs3'!D3</f>
        <v>8170</v>
      </c>
      <c r="E3">
        <f>'raw OAM stairs3'!E3</f>
        <v>8138</v>
      </c>
      <c r="F3">
        <f>'raw OAM stairs3'!F3</f>
        <v>10821</v>
      </c>
      <c r="G3">
        <f>'raw OAM stairs3'!G3</f>
        <v>9257</v>
      </c>
      <c r="H3">
        <f>'raw OAM stairs3'!H3</f>
        <v>9832</v>
      </c>
      <c r="I3">
        <f>'raw OAM stairs3'!I3</f>
        <v>13082</v>
      </c>
      <c r="J3">
        <f>'raw OAM stairs3'!J3</f>
        <v>11822</v>
      </c>
      <c r="K3">
        <f>'raw OAM stairs3'!K3</f>
        <v>16490</v>
      </c>
      <c r="L3">
        <f>'raw OAM stairs3'!L3</f>
        <v>16442</v>
      </c>
      <c r="M3">
        <f>'raw OAM stairs3'!M3</f>
        <v>11022</v>
      </c>
      <c r="N3">
        <f>'raw OAM stairs3'!N3</f>
        <v>12478</v>
      </c>
      <c r="O3">
        <f>'raw OAM stairs3'!O3</f>
        <v>18648</v>
      </c>
      <c r="P3" t="str">
        <f>'raw OAM stairs3'!P3</f>
        <v>target_13</v>
      </c>
    </row>
    <row r="4" spans="1:16" x14ac:dyDescent="0.25">
      <c r="A4" t="str">
        <f>'raw OAM stairs3'!A4</f>
        <v>learning2</v>
      </c>
      <c r="B4" t="str">
        <f>'raw OAM stairs3'!B4</f>
        <v>start_2</v>
      </c>
      <c r="C4">
        <f>'raw OAM stairs3'!C4</f>
        <v>8170</v>
      </c>
      <c r="D4">
        <f>'raw OAM stairs3'!D4</f>
        <v>8138</v>
      </c>
      <c r="E4">
        <f>'raw OAM stairs3'!E4</f>
        <v>10821</v>
      </c>
      <c r="F4">
        <f>'raw OAM stairs3'!F4</f>
        <v>9257</v>
      </c>
      <c r="G4">
        <f>'raw OAM stairs3'!G4</f>
        <v>9832</v>
      </c>
      <c r="H4">
        <f>'raw OAM stairs3'!H4</f>
        <v>13082</v>
      </c>
      <c r="I4">
        <f>'raw OAM stairs3'!I4</f>
        <v>11822</v>
      </c>
      <c r="J4">
        <f>'raw OAM stairs3'!J4</f>
        <v>16490</v>
      </c>
      <c r="K4">
        <f>'raw OAM stairs3'!K4</f>
        <v>16442</v>
      </c>
      <c r="L4">
        <f>'raw OAM stairs3'!L4</f>
        <v>11022</v>
      </c>
      <c r="M4">
        <f>'raw OAM stairs3'!M4</f>
        <v>12478</v>
      </c>
      <c r="N4">
        <f>'raw OAM stairs3'!N4</f>
        <v>18648</v>
      </c>
      <c r="O4">
        <f>'raw OAM stairs3'!O4</f>
        <v>11282</v>
      </c>
      <c r="P4" t="str">
        <f>'raw OAM stairs3'!P4</f>
        <v>target_14</v>
      </c>
    </row>
    <row r="5" spans="1:16" x14ac:dyDescent="0.25">
      <c r="A5" t="str">
        <f>'raw OAM stairs3'!A5</f>
        <v>learning3</v>
      </c>
      <c r="B5" t="str">
        <f>'raw OAM stairs3'!B5</f>
        <v>start_3</v>
      </c>
      <c r="C5">
        <f>'raw OAM stairs3'!C5</f>
        <v>8138</v>
      </c>
      <c r="D5">
        <f>'raw OAM stairs3'!D5</f>
        <v>10821</v>
      </c>
      <c r="E5">
        <f>'raw OAM stairs3'!E5</f>
        <v>9257</v>
      </c>
      <c r="F5">
        <f>'raw OAM stairs3'!F5</f>
        <v>9832</v>
      </c>
      <c r="G5">
        <f>'raw OAM stairs3'!G5</f>
        <v>13082</v>
      </c>
      <c r="H5">
        <f>'raw OAM stairs3'!H5</f>
        <v>11822</v>
      </c>
      <c r="I5">
        <f>'raw OAM stairs3'!I5</f>
        <v>16490</v>
      </c>
      <c r="J5">
        <f>'raw OAM stairs3'!J5</f>
        <v>16442</v>
      </c>
      <c r="K5">
        <f>'raw OAM stairs3'!K5</f>
        <v>11022</v>
      </c>
      <c r="L5">
        <f>'raw OAM stairs3'!L5</f>
        <v>12478</v>
      </c>
      <c r="M5">
        <f>'raw OAM stairs3'!M5</f>
        <v>18648</v>
      </c>
      <c r="N5">
        <f>'raw OAM stairs3'!N5</f>
        <v>11282</v>
      </c>
      <c r="O5">
        <f>'raw OAM stairs3'!O5</f>
        <v>11137</v>
      </c>
      <c r="P5" t="str">
        <f>'raw OAM stairs3'!P5</f>
        <v>target_15</v>
      </c>
    </row>
    <row r="6" spans="1:16" x14ac:dyDescent="0.25">
      <c r="A6" t="str">
        <f>'raw OAM stairs3'!A6</f>
        <v>learning4</v>
      </c>
      <c r="B6" t="str">
        <f>'raw OAM stairs3'!B6</f>
        <v>start_4</v>
      </c>
      <c r="C6">
        <f>'raw OAM stairs3'!C6</f>
        <v>10821</v>
      </c>
      <c r="D6">
        <f>'raw OAM stairs3'!D6</f>
        <v>9257</v>
      </c>
      <c r="E6">
        <f>'raw OAM stairs3'!E6</f>
        <v>9832</v>
      </c>
      <c r="F6">
        <f>'raw OAM stairs3'!F6</f>
        <v>13082</v>
      </c>
      <c r="G6">
        <f>'raw OAM stairs3'!G6</f>
        <v>11822</v>
      </c>
      <c r="H6">
        <f>'raw OAM stairs3'!H6</f>
        <v>16490</v>
      </c>
      <c r="I6">
        <f>'raw OAM stairs3'!I6</f>
        <v>16442</v>
      </c>
      <c r="J6">
        <f>'raw OAM stairs3'!J6</f>
        <v>11022</v>
      </c>
      <c r="K6">
        <f>'raw OAM stairs3'!K6</f>
        <v>12478</v>
      </c>
      <c r="L6">
        <f>'raw OAM stairs3'!L6</f>
        <v>18648</v>
      </c>
      <c r="M6">
        <f>'raw OAM stairs3'!M6</f>
        <v>11282</v>
      </c>
      <c r="N6">
        <f>'raw OAM stairs3'!N6</f>
        <v>11137</v>
      </c>
      <c r="O6">
        <f>'raw OAM stairs3'!O6</f>
        <v>12420</v>
      </c>
      <c r="P6" t="str">
        <f>'raw OAM stairs3'!P6</f>
        <v>target_16</v>
      </c>
    </row>
    <row r="7" spans="1:16" x14ac:dyDescent="0.25">
      <c r="A7" t="str">
        <f>'raw OAM stairs3'!A7</f>
        <v>learning5</v>
      </c>
      <c r="B7" t="str">
        <f>'raw OAM stairs3'!B7</f>
        <v>start_5</v>
      </c>
      <c r="C7">
        <f>'raw OAM stairs3'!C7</f>
        <v>9257</v>
      </c>
      <c r="D7">
        <f>'raw OAM stairs3'!D7</f>
        <v>9832</v>
      </c>
      <c r="E7">
        <f>'raw OAM stairs3'!E7</f>
        <v>13082</v>
      </c>
      <c r="F7">
        <f>'raw OAM stairs3'!F7</f>
        <v>11822</v>
      </c>
      <c r="G7">
        <f>'raw OAM stairs3'!G7</f>
        <v>16490</v>
      </c>
      <c r="H7">
        <f>'raw OAM stairs3'!H7</f>
        <v>16442</v>
      </c>
      <c r="I7">
        <f>'raw OAM stairs3'!I7</f>
        <v>11022</v>
      </c>
      <c r="J7">
        <f>'raw OAM stairs3'!J7</f>
        <v>12478</v>
      </c>
      <c r="K7">
        <f>'raw OAM stairs3'!K7</f>
        <v>18648</v>
      </c>
      <c r="L7">
        <f>'raw OAM stairs3'!L7</f>
        <v>11282</v>
      </c>
      <c r="M7">
        <f>'raw OAM stairs3'!M7</f>
        <v>11137</v>
      </c>
      <c r="N7">
        <f>'raw OAM stairs3'!N7</f>
        <v>12420</v>
      </c>
      <c r="O7">
        <f>'raw OAM stairs3'!O7</f>
        <v>5687</v>
      </c>
      <c r="P7" t="str">
        <f>'raw OAM stairs3'!P7</f>
        <v>target_17</v>
      </c>
    </row>
    <row r="8" spans="1:16" x14ac:dyDescent="0.25">
      <c r="A8" t="str">
        <f>'raw OAM stairs3'!A8</f>
        <v>learning6</v>
      </c>
      <c r="B8" t="str">
        <f>'raw OAM stairs3'!B8</f>
        <v>start_6</v>
      </c>
      <c r="C8">
        <f>'raw OAM stairs3'!C8</f>
        <v>9832</v>
      </c>
      <c r="D8">
        <f>'raw OAM stairs3'!D8</f>
        <v>13082</v>
      </c>
      <c r="E8">
        <f>'raw OAM stairs3'!E8</f>
        <v>11822</v>
      </c>
      <c r="F8">
        <f>'raw OAM stairs3'!F8</f>
        <v>16490</v>
      </c>
      <c r="G8">
        <f>'raw OAM stairs3'!G8</f>
        <v>16442</v>
      </c>
      <c r="H8">
        <f>'raw OAM stairs3'!H8</f>
        <v>11022</v>
      </c>
      <c r="I8">
        <f>'raw OAM stairs3'!I8</f>
        <v>12478</v>
      </c>
      <c r="J8">
        <f>'raw OAM stairs3'!J8</f>
        <v>18648</v>
      </c>
      <c r="K8">
        <f>'raw OAM stairs3'!K8</f>
        <v>11282</v>
      </c>
      <c r="L8">
        <f>'raw OAM stairs3'!L8</f>
        <v>11137</v>
      </c>
      <c r="M8">
        <f>'raw OAM stairs3'!M8</f>
        <v>12420</v>
      </c>
      <c r="N8">
        <f>'raw OAM stairs3'!N8</f>
        <v>5687</v>
      </c>
      <c r="O8">
        <f>'raw OAM stairs3'!O8</f>
        <v>13074</v>
      </c>
      <c r="P8" t="str">
        <f>'raw OAM stairs3'!P8</f>
        <v>target_18</v>
      </c>
    </row>
    <row r="9" spans="1:16" x14ac:dyDescent="0.25">
      <c r="A9" t="str">
        <f>'raw OAM stairs3'!A9</f>
        <v>learning7</v>
      </c>
      <c r="B9" t="str">
        <f>'raw OAM stairs3'!B9</f>
        <v>start_7</v>
      </c>
      <c r="C9">
        <f>'raw OAM stairs3'!C9</f>
        <v>13082</v>
      </c>
      <c r="D9">
        <f>'raw OAM stairs3'!D9</f>
        <v>11822</v>
      </c>
      <c r="E9">
        <f>'raw OAM stairs3'!E9</f>
        <v>16490</v>
      </c>
      <c r="F9">
        <f>'raw OAM stairs3'!F9</f>
        <v>16442</v>
      </c>
      <c r="G9">
        <f>'raw OAM stairs3'!G9</f>
        <v>11022</v>
      </c>
      <c r="H9">
        <f>'raw OAM stairs3'!H9</f>
        <v>12478</v>
      </c>
      <c r="I9">
        <f>'raw OAM stairs3'!I9</f>
        <v>18648</v>
      </c>
      <c r="J9">
        <f>'raw OAM stairs3'!J9</f>
        <v>11282</v>
      </c>
      <c r="K9">
        <f>'raw OAM stairs3'!K9</f>
        <v>11137</v>
      </c>
      <c r="L9">
        <f>'raw OAM stairs3'!L9</f>
        <v>12420</v>
      </c>
      <c r="M9">
        <f>'raw OAM stairs3'!M9</f>
        <v>5687</v>
      </c>
      <c r="N9">
        <f>'raw OAM stairs3'!N9</f>
        <v>13074</v>
      </c>
      <c r="O9">
        <f>'raw OAM stairs3'!O9</f>
        <v>21735</v>
      </c>
      <c r="P9" t="str">
        <f>'raw OAM stairs3'!P9</f>
        <v>target_19</v>
      </c>
    </row>
    <row r="10" spans="1:16" x14ac:dyDescent="0.25">
      <c r="A10" t="str">
        <f>'raw OAM stairs3'!A10</f>
        <v>learning8</v>
      </c>
      <c r="B10" t="str">
        <f>'raw OAM stairs3'!B10</f>
        <v>start_8</v>
      </c>
      <c r="C10">
        <f>'raw OAM stairs3'!C10</f>
        <v>11822</v>
      </c>
      <c r="D10">
        <f>'raw OAM stairs3'!D10</f>
        <v>16490</v>
      </c>
      <c r="E10">
        <f>'raw OAM stairs3'!E10</f>
        <v>16442</v>
      </c>
      <c r="F10">
        <f>'raw OAM stairs3'!F10</f>
        <v>11022</v>
      </c>
      <c r="G10">
        <f>'raw OAM stairs3'!G10</f>
        <v>12478</v>
      </c>
      <c r="H10">
        <f>'raw OAM stairs3'!H10</f>
        <v>18648</v>
      </c>
      <c r="I10">
        <f>'raw OAM stairs3'!I10</f>
        <v>11282</v>
      </c>
      <c r="J10">
        <f>'raw OAM stairs3'!J10</f>
        <v>11137</v>
      </c>
      <c r="K10">
        <f>'raw OAM stairs3'!K10</f>
        <v>12420</v>
      </c>
      <c r="L10">
        <f>'raw OAM stairs3'!L10</f>
        <v>5687</v>
      </c>
      <c r="M10">
        <f>'raw OAM stairs3'!M10</f>
        <v>13074</v>
      </c>
      <c r="N10">
        <f>'raw OAM stairs3'!N10</f>
        <v>21735</v>
      </c>
      <c r="O10">
        <f>'raw OAM stairs3'!O10</f>
        <v>6407</v>
      </c>
      <c r="P10" t="str">
        <f>'raw OAM stairs3'!P10</f>
        <v>target_20</v>
      </c>
    </row>
    <row r="11" spans="1:16" x14ac:dyDescent="0.25">
      <c r="A11" t="str">
        <f>'raw OAM stairs3'!A11</f>
        <v>learning9</v>
      </c>
      <c r="B11" t="str">
        <f>'raw OAM stairs3'!B11</f>
        <v>start_9</v>
      </c>
      <c r="C11">
        <f>'raw OAM stairs3'!C11</f>
        <v>16490</v>
      </c>
      <c r="D11">
        <f>'raw OAM stairs3'!D11</f>
        <v>16442</v>
      </c>
      <c r="E11">
        <f>'raw OAM stairs3'!E11</f>
        <v>11022</v>
      </c>
      <c r="F11">
        <f>'raw OAM stairs3'!F11</f>
        <v>12478</v>
      </c>
      <c r="G11">
        <f>'raw OAM stairs3'!G11</f>
        <v>18648</v>
      </c>
      <c r="H11">
        <f>'raw OAM stairs3'!H11</f>
        <v>11282</v>
      </c>
      <c r="I11">
        <f>'raw OAM stairs3'!I11</f>
        <v>11137</v>
      </c>
      <c r="J11">
        <f>'raw OAM stairs3'!J11</f>
        <v>12420</v>
      </c>
      <c r="K11">
        <f>'raw OAM stairs3'!K11</f>
        <v>5687</v>
      </c>
      <c r="L11">
        <f>'raw OAM stairs3'!L11</f>
        <v>13074</v>
      </c>
      <c r="M11">
        <f>'raw OAM stairs3'!M11</f>
        <v>21735</v>
      </c>
      <c r="N11">
        <f>'raw OAM stairs3'!N11</f>
        <v>6407</v>
      </c>
      <c r="O11">
        <f>'raw OAM stairs3'!O11</f>
        <v>21451</v>
      </c>
      <c r="P11" t="str">
        <f>'raw OAM stairs3'!P11</f>
        <v>target_21</v>
      </c>
    </row>
    <row r="12" spans="1:16" x14ac:dyDescent="0.25">
      <c r="A12" t="str">
        <f>'raw OAM stairs3'!A12</f>
        <v>learning10</v>
      </c>
      <c r="B12" t="str">
        <f>'raw OAM stairs3'!B12</f>
        <v>start_10</v>
      </c>
      <c r="C12">
        <f>'raw OAM stairs3'!C12</f>
        <v>16442</v>
      </c>
      <c r="D12">
        <f>'raw OAM stairs3'!D12</f>
        <v>11022</v>
      </c>
      <c r="E12">
        <f>'raw OAM stairs3'!E12</f>
        <v>12478</v>
      </c>
      <c r="F12">
        <f>'raw OAM stairs3'!F12</f>
        <v>18648</v>
      </c>
      <c r="G12">
        <f>'raw OAM stairs3'!G12</f>
        <v>11282</v>
      </c>
      <c r="H12">
        <f>'raw OAM stairs3'!H12</f>
        <v>11137</v>
      </c>
      <c r="I12">
        <f>'raw OAM stairs3'!I12</f>
        <v>12420</v>
      </c>
      <c r="J12">
        <f>'raw OAM stairs3'!J12</f>
        <v>5687</v>
      </c>
      <c r="K12">
        <f>'raw OAM stairs3'!K12</f>
        <v>13074</v>
      </c>
      <c r="L12">
        <f>'raw OAM stairs3'!L12</f>
        <v>21735</v>
      </c>
      <c r="M12">
        <f>'raw OAM stairs3'!M12</f>
        <v>6407</v>
      </c>
      <c r="N12">
        <f>'raw OAM stairs3'!N12</f>
        <v>21451</v>
      </c>
      <c r="O12">
        <f>'raw OAM stairs3'!O12</f>
        <v>25139</v>
      </c>
      <c r="P12" t="str">
        <f>'raw OAM stairs3'!P12</f>
        <v>target_22</v>
      </c>
    </row>
    <row r="13" spans="1:16" x14ac:dyDescent="0.25">
      <c r="A13" t="str">
        <f>'raw OAM stairs3'!A13</f>
        <v>learning11</v>
      </c>
      <c r="B13" t="str">
        <f>'raw OAM stairs3'!B13</f>
        <v>start_11</v>
      </c>
      <c r="C13">
        <f>'raw OAM stairs3'!C13</f>
        <v>11022</v>
      </c>
      <c r="D13">
        <f>'raw OAM stairs3'!D13</f>
        <v>12478</v>
      </c>
      <c r="E13">
        <f>'raw OAM stairs3'!E13</f>
        <v>18648</v>
      </c>
      <c r="F13">
        <f>'raw OAM stairs3'!F13</f>
        <v>11282</v>
      </c>
      <c r="G13">
        <f>'raw OAM stairs3'!G13</f>
        <v>11137</v>
      </c>
      <c r="H13">
        <f>'raw OAM stairs3'!H13</f>
        <v>12420</v>
      </c>
      <c r="I13">
        <f>'raw OAM stairs3'!I13</f>
        <v>5687</v>
      </c>
      <c r="J13">
        <f>'raw OAM stairs3'!J13</f>
        <v>13074</v>
      </c>
      <c r="K13">
        <f>'raw OAM stairs3'!K13</f>
        <v>21735</v>
      </c>
      <c r="L13">
        <f>'raw OAM stairs3'!L13</f>
        <v>6407</v>
      </c>
      <c r="M13">
        <f>'raw OAM stairs3'!M13</f>
        <v>21451</v>
      </c>
      <c r="N13">
        <f>'raw OAM stairs3'!N13</f>
        <v>25139</v>
      </c>
      <c r="O13">
        <f>'raw OAM stairs3'!O13</f>
        <v>9764</v>
      </c>
      <c r="P13" t="str">
        <f>'raw OAM stairs3'!P13</f>
        <v>target_23</v>
      </c>
    </row>
    <row r="14" spans="1:16" x14ac:dyDescent="0.25">
      <c r="A14" t="str">
        <f>'raw OAM stairs3'!A14</f>
        <v>learning12</v>
      </c>
      <c r="B14" t="str">
        <f>'raw OAM stairs3'!B14</f>
        <v>start_12</v>
      </c>
      <c r="C14">
        <f>'raw OAM stairs3'!C14</f>
        <v>12478</v>
      </c>
      <c r="D14">
        <f>'raw OAM stairs3'!D14</f>
        <v>18648</v>
      </c>
      <c r="E14">
        <f>'raw OAM stairs3'!E14</f>
        <v>11282</v>
      </c>
      <c r="F14">
        <f>'raw OAM stairs3'!F14</f>
        <v>11137</v>
      </c>
      <c r="G14">
        <f>'raw OAM stairs3'!G14</f>
        <v>12420</v>
      </c>
      <c r="H14">
        <f>'raw OAM stairs3'!H14</f>
        <v>5687</v>
      </c>
      <c r="I14">
        <f>'raw OAM stairs3'!I14</f>
        <v>13074</v>
      </c>
      <c r="J14">
        <f>'raw OAM stairs3'!J14</f>
        <v>21735</v>
      </c>
      <c r="K14">
        <f>'raw OAM stairs3'!K14</f>
        <v>6407</v>
      </c>
      <c r="L14">
        <f>'raw OAM stairs3'!L14</f>
        <v>21451</v>
      </c>
      <c r="M14">
        <f>'raw OAM stairs3'!M14</f>
        <v>25139</v>
      </c>
      <c r="N14">
        <f>'raw OAM stairs3'!N14</f>
        <v>9764</v>
      </c>
      <c r="O14">
        <f>'raw OAM stairs3'!O14</f>
        <v>17396</v>
      </c>
      <c r="P14" t="str">
        <f>'raw OAM stairs3'!P14</f>
        <v>target_24</v>
      </c>
    </row>
    <row r="15" spans="1:16" x14ac:dyDescent="0.25">
      <c r="A15" t="str">
        <f>'raw OAM stairs3'!A15</f>
        <v>learning13</v>
      </c>
      <c r="B15" t="str">
        <f>'raw OAM stairs3'!B15</f>
        <v>start_13</v>
      </c>
      <c r="C15">
        <f>'raw OAM stairs3'!C15</f>
        <v>18648</v>
      </c>
      <c r="D15">
        <f>'raw OAM stairs3'!D15</f>
        <v>11282</v>
      </c>
      <c r="E15">
        <f>'raw OAM stairs3'!E15</f>
        <v>11137</v>
      </c>
      <c r="F15">
        <f>'raw OAM stairs3'!F15</f>
        <v>12420</v>
      </c>
      <c r="G15">
        <f>'raw OAM stairs3'!G15</f>
        <v>5687</v>
      </c>
      <c r="H15">
        <f>'raw OAM stairs3'!H15</f>
        <v>13074</v>
      </c>
      <c r="I15">
        <f>'raw OAM stairs3'!I15</f>
        <v>21735</v>
      </c>
      <c r="J15">
        <f>'raw OAM stairs3'!J15</f>
        <v>6407</v>
      </c>
      <c r="K15">
        <f>'raw OAM stairs3'!K15</f>
        <v>21451</v>
      </c>
      <c r="L15">
        <f>'raw OAM stairs3'!L15</f>
        <v>25139</v>
      </c>
      <c r="M15">
        <f>'raw OAM stairs3'!M15</f>
        <v>9764</v>
      </c>
      <c r="N15">
        <f>'raw OAM stairs3'!N15</f>
        <v>17396</v>
      </c>
      <c r="O15">
        <f>'raw OAM stairs3'!O15</f>
        <v>19840</v>
      </c>
      <c r="P15" t="str">
        <f>'raw OAM stairs3'!P15</f>
        <v>target_25</v>
      </c>
    </row>
    <row r="16" spans="1:16" x14ac:dyDescent="0.25">
      <c r="A16" t="str">
        <f>'raw OAM stairs3'!A16</f>
        <v>learning14</v>
      </c>
      <c r="B16" t="str">
        <f>'raw OAM stairs3'!B16</f>
        <v>start_14</v>
      </c>
      <c r="C16">
        <f>'raw OAM stairs3'!C16</f>
        <v>11282</v>
      </c>
      <c r="D16">
        <f>'raw OAM stairs3'!D16</f>
        <v>11137</v>
      </c>
      <c r="E16">
        <f>'raw OAM stairs3'!E16</f>
        <v>12420</v>
      </c>
      <c r="F16">
        <f>'raw OAM stairs3'!F16</f>
        <v>5687</v>
      </c>
      <c r="G16">
        <f>'raw OAM stairs3'!G16</f>
        <v>13074</v>
      </c>
      <c r="H16">
        <f>'raw OAM stairs3'!H16</f>
        <v>21735</v>
      </c>
      <c r="I16">
        <f>'raw OAM stairs3'!I16</f>
        <v>6407</v>
      </c>
      <c r="J16">
        <f>'raw OAM stairs3'!J16</f>
        <v>21451</v>
      </c>
      <c r="K16">
        <f>'raw OAM stairs3'!K16</f>
        <v>25139</v>
      </c>
      <c r="L16">
        <f>'raw OAM stairs3'!L16</f>
        <v>9764</v>
      </c>
      <c r="M16">
        <f>'raw OAM stairs3'!M16</f>
        <v>17396</v>
      </c>
      <c r="N16">
        <f>'raw OAM stairs3'!N16</f>
        <v>19840</v>
      </c>
      <c r="O16">
        <f>'raw OAM stairs3'!O16</f>
        <v>6941</v>
      </c>
      <c r="P16" t="str">
        <f>'raw OAM stairs3'!P16</f>
        <v>target_26</v>
      </c>
    </row>
    <row r="17" spans="1:17" x14ac:dyDescent="0.25">
      <c r="A17" t="str">
        <f>'raw OAM stairs3'!A17</f>
        <v>learning15</v>
      </c>
      <c r="B17" t="str">
        <f>'raw OAM stairs3'!B17</f>
        <v>start_15</v>
      </c>
      <c r="C17">
        <f>'raw OAM stairs3'!C17</f>
        <v>11137</v>
      </c>
      <c r="D17">
        <f>'raw OAM stairs3'!D17</f>
        <v>12420</v>
      </c>
      <c r="E17">
        <f>'raw OAM stairs3'!E17</f>
        <v>5687</v>
      </c>
      <c r="F17">
        <f>'raw OAM stairs3'!F17</f>
        <v>13074</v>
      </c>
      <c r="G17">
        <f>'raw OAM stairs3'!G17</f>
        <v>21735</v>
      </c>
      <c r="H17">
        <f>'raw OAM stairs3'!H17</f>
        <v>6407</v>
      </c>
      <c r="I17">
        <f>'raw OAM stairs3'!I17</f>
        <v>21451</v>
      </c>
      <c r="J17">
        <f>'raw OAM stairs3'!J17</f>
        <v>25139</v>
      </c>
      <c r="K17">
        <f>'raw OAM stairs3'!K17</f>
        <v>9764</v>
      </c>
      <c r="L17">
        <f>'raw OAM stairs3'!L17</f>
        <v>17396</v>
      </c>
      <c r="M17">
        <f>'raw OAM stairs3'!M17</f>
        <v>19840</v>
      </c>
      <c r="N17">
        <f>'raw OAM stairs3'!N17</f>
        <v>6941</v>
      </c>
      <c r="O17">
        <f>'raw OAM stairs3'!O17</f>
        <v>11709</v>
      </c>
      <c r="P17" t="str">
        <f>'raw OAM stairs3'!P17</f>
        <v>target_27</v>
      </c>
    </row>
    <row r="18" spans="1:17" x14ac:dyDescent="0.25">
      <c r="A18" t="str">
        <f>'raw OAM stairs3'!A18</f>
        <v>learning16</v>
      </c>
      <c r="B18" t="str">
        <f>'raw OAM stairs3'!B18</f>
        <v>start_16</v>
      </c>
      <c r="C18">
        <f>'raw OAM stairs3'!C18</f>
        <v>12420</v>
      </c>
      <c r="D18">
        <f>'raw OAM stairs3'!D18</f>
        <v>5687</v>
      </c>
      <c r="E18">
        <f>'raw OAM stairs3'!E18</f>
        <v>13074</v>
      </c>
      <c r="F18">
        <f>'raw OAM stairs3'!F18</f>
        <v>21735</v>
      </c>
      <c r="G18">
        <f>'raw OAM stairs3'!G18</f>
        <v>6407</v>
      </c>
      <c r="H18">
        <f>'raw OAM stairs3'!H18</f>
        <v>21451</v>
      </c>
      <c r="I18">
        <f>'raw OAM stairs3'!I18</f>
        <v>25139</v>
      </c>
      <c r="J18">
        <f>'raw OAM stairs3'!J18</f>
        <v>9764</v>
      </c>
      <c r="K18">
        <f>'raw OAM stairs3'!K18</f>
        <v>17396</v>
      </c>
      <c r="L18">
        <f>'raw OAM stairs3'!L18</f>
        <v>19840</v>
      </c>
      <c r="M18">
        <f>'raw OAM stairs3'!M18</f>
        <v>6941</v>
      </c>
      <c r="N18">
        <f>'raw OAM stairs3'!N18</f>
        <v>11709</v>
      </c>
      <c r="O18">
        <f>'raw OAM stairs3'!O18</f>
        <v>14684</v>
      </c>
      <c r="P18" t="str">
        <f>'raw OAM stairs3'!P18</f>
        <v>target_28</v>
      </c>
    </row>
    <row r="19" spans="1:17" x14ac:dyDescent="0.25">
      <c r="A19" t="str">
        <f>'raw OAM stairs3'!A19</f>
        <v>learning17</v>
      </c>
      <c r="B19" t="str">
        <f>'raw OAM stairs3'!B19</f>
        <v>start_17</v>
      </c>
      <c r="C19">
        <f>'raw OAM stairs3'!C19</f>
        <v>5687</v>
      </c>
      <c r="D19">
        <f>'raw OAM stairs3'!D19</f>
        <v>13074</v>
      </c>
      <c r="E19">
        <f>'raw OAM stairs3'!E19</f>
        <v>21735</v>
      </c>
      <c r="F19">
        <f>'raw OAM stairs3'!F19</f>
        <v>6407</v>
      </c>
      <c r="G19">
        <f>'raw OAM stairs3'!G19</f>
        <v>21451</v>
      </c>
      <c r="H19">
        <f>'raw OAM stairs3'!H19</f>
        <v>25139</v>
      </c>
      <c r="I19">
        <f>'raw OAM stairs3'!I19</f>
        <v>9764</v>
      </c>
      <c r="J19">
        <f>'raw OAM stairs3'!J19</f>
        <v>17396</v>
      </c>
      <c r="K19">
        <f>'raw OAM stairs3'!K19</f>
        <v>19840</v>
      </c>
      <c r="L19">
        <f>'raw OAM stairs3'!L19</f>
        <v>6941</v>
      </c>
      <c r="M19">
        <f>'raw OAM stairs3'!M19</f>
        <v>11709</v>
      </c>
      <c r="N19">
        <f>'raw OAM stairs3'!N19</f>
        <v>14684</v>
      </c>
      <c r="O19">
        <f>'raw OAM stairs3'!O19</f>
        <v>8988</v>
      </c>
      <c r="P19" t="str">
        <f>'raw OAM stairs3'!P19</f>
        <v>target_29</v>
      </c>
    </row>
    <row r="20" spans="1:17" x14ac:dyDescent="0.25">
      <c r="A20" t="str">
        <f>'raw OAM stairs3'!A20</f>
        <v>learning18</v>
      </c>
      <c r="B20" t="str">
        <f>'raw OAM stairs3'!B20</f>
        <v>start_18</v>
      </c>
      <c r="C20">
        <f>'raw OAM stairs3'!C20</f>
        <v>13074</v>
      </c>
      <c r="D20">
        <f>'raw OAM stairs3'!D20</f>
        <v>21735</v>
      </c>
      <c r="E20">
        <f>'raw OAM stairs3'!E20</f>
        <v>6407</v>
      </c>
      <c r="F20">
        <f>'raw OAM stairs3'!F20</f>
        <v>21451</v>
      </c>
      <c r="G20">
        <f>'raw OAM stairs3'!G20</f>
        <v>25139</v>
      </c>
      <c r="H20">
        <f>'raw OAM stairs3'!H20</f>
        <v>9764</v>
      </c>
      <c r="I20">
        <f>'raw OAM stairs3'!I20</f>
        <v>17396</v>
      </c>
      <c r="J20">
        <f>'raw OAM stairs3'!J20</f>
        <v>19840</v>
      </c>
      <c r="K20">
        <f>'raw OAM stairs3'!K20</f>
        <v>6941</v>
      </c>
      <c r="L20">
        <f>'raw OAM stairs3'!L20</f>
        <v>11709</v>
      </c>
      <c r="M20">
        <f>'raw OAM stairs3'!M20</f>
        <v>14684</v>
      </c>
      <c r="N20">
        <f>'raw OAM stairs3'!N20</f>
        <v>8988</v>
      </c>
      <c r="O20">
        <f>'raw OAM stairs3'!O20</f>
        <v>15413</v>
      </c>
      <c r="P20" t="str">
        <f>'raw OAM stairs3'!P20</f>
        <v>target_30</v>
      </c>
    </row>
    <row r="21" spans="1:17" x14ac:dyDescent="0.25">
      <c r="A21" t="str">
        <f>'raw OAM stairs3'!A21</f>
        <v>learning19</v>
      </c>
      <c r="B21" t="str">
        <f>'raw OAM stairs3'!B21</f>
        <v>start_19</v>
      </c>
      <c r="C21">
        <f>'raw OAM stairs3'!C21</f>
        <v>21735</v>
      </c>
      <c r="D21">
        <f>'raw OAM stairs3'!D21</f>
        <v>6407</v>
      </c>
      <c r="E21">
        <f>'raw OAM stairs3'!E21</f>
        <v>21451</v>
      </c>
      <c r="F21">
        <f>'raw OAM stairs3'!F21</f>
        <v>25139</v>
      </c>
      <c r="G21">
        <f>'raw OAM stairs3'!G21</f>
        <v>9764</v>
      </c>
      <c r="H21">
        <f>'raw OAM stairs3'!H21</f>
        <v>17396</v>
      </c>
      <c r="I21">
        <f>'raw OAM stairs3'!I21</f>
        <v>19840</v>
      </c>
      <c r="J21">
        <f>'raw OAM stairs3'!J21</f>
        <v>6941</v>
      </c>
      <c r="K21">
        <f>'raw OAM stairs3'!K21</f>
        <v>11709</v>
      </c>
      <c r="L21">
        <f>'raw OAM stairs3'!L21</f>
        <v>14684</v>
      </c>
      <c r="M21">
        <f>'raw OAM stairs3'!M21</f>
        <v>8988</v>
      </c>
      <c r="N21">
        <f>'raw OAM stairs3'!N21</f>
        <v>15413</v>
      </c>
      <c r="O21">
        <f>'raw OAM stairs3'!O21</f>
        <v>24136</v>
      </c>
      <c r="P21" t="str">
        <f>'raw OAM stairs3'!P21</f>
        <v>target_31</v>
      </c>
    </row>
    <row r="22" spans="1:17" x14ac:dyDescent="0.25">
      <c r="A22" t="str">
        <f>'raw OAM stairs3'!A22</f>
        <v>learning20</v>
      </c>
      <c r="B22" t="str">
        <f>'raw OAM stairs3'!B22</f>
        <v>start_20</v>
      </c>
      <c r="C22">
        <f>'raw OAM stairs3'!C22</f>
        <v>6407</v>
      </c>
      <c r="D22">
        <f>'raw OAM stairs3'!D22</f>
        <v>21451</v>
      </c>
      <c r="E22">
        <f>'raw OAM stairs3'!E22</f>
        <v>25139</v>
      </c>
      <c r="F22">
        <f>'raw OAM stairs3'!F22</f>
        <v>9764</v>
      </c>
      <c r="G22">
        <f>'raw OAM stairs3'!G22</f>
        <v>17396</v>
      </c>
      <c r="H22">
        <f>'raw OAM stairs3'!H22</f>
        <v>19840</v>
      </c>
      <c r="I22">
        <f>'raw OAM stairs3'!I22</f>
        <v>6941</v>
      </c>
      <c r="J22">
        <f>'raw OAM stairs3'!J22</f>
        <v>11709</v>
      </c>
      <c r="K22">
        <f>'raw OAM stairs3'!K22</f>
        <v>14684</v>
      </c>
      <c r="L22">
        <f>'raw OAM stairs3'!L22</f>
        <v>8988</v>
      </c>
      <c r="M22">
        <f>'raw OAM stairs3'!M22</f>
        <v>15413</v>
      </c>
      <c r="N22">
        <f>'raw OAM stairs3'!N22</f>
        <v>24136</v>
      </c>
      <c r="O22">
        <f>'raw OAM stairs3'!O22</f>
        <v>6651</v>
      </c>
      <c r="P22" t="str">
        <f>'raw OAM stairs3'!P22</f>
        <v>target_32</v>
      </c>
    </row>
    <row r="23" spans="1:17" ht="15.75" thickBot="1" x14ac:dyDescent="0.3"/>
    <row r="24" spans="1:17" ht="15.75" thickBot="1" x14ac:dyDescent="0.3">
      <c r="A24" t="s">
        <v>300</v>
      </c>
      <c r="B24" t="s">
        <v>301</v>
      </c>
      <c r="C24" s="21">
        <v>0.74812342999118353</v>
      </c>
      <c r="D24" s="22">
        <v>0</v>
      </c>
      <c r="E24" s="22">
        <v>0</v>
      </c>
      <c r="F24" s="22">
        <v>0.14772728589975209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0.22244010899730959</v>
      </c>
      <c r="M24" s="22">
        <v>0</v>
      </c>
      <c r="N24" s="23">
        <v>0</v>
      </c>
      <c r="P24" t="s">
        <v>303</v>
      </c>
      <c r="Q24">
        <f>SUMSQ(Q26:Q45)</f>
        <v>210220052.96677995</v>
      </c>
    </row>
    <row r="25" spans="1:17" x14ac:dyDescent="0.25">
      <c r="C25" t="str">
        <f>C2</f>
        <v>x1</v>
      </c>
      <c r="D25" t="str">
        <f t="shared" ref="D25:O25" si="0">D2</f>
        <v>x2</v>
      </c>
      <c r="E25" t="str">
        <f t="shared" si="0"/>
        <v>x3</v>
      </c>
      <c r="F25" t="str">
        <f t="shared" si="0"/>
        <v>x4</v>
      </c>
      <c r="G25" t="str">
        <f t="shared" si="0"/>
        <v>x5</v>
      </c>
      <c r="H25" t="str">
        <f t="shared" si="0"/>
        <v>x6</v>
      </c>
      <c r="I25" t="str">
        <f t="shared" si="0"/>
        <v>x7</v>
      </c>
      <c r="J25" t="str">
        <f t="shared" si="0"/>
        <v>x8</v>
      </c>
      <c r="K25" t="str">
        <f t="shared" si="0"/>
        <v>x9</v>
      </c>
      <c r="L25" t="str">
        <f t="shared" si="0"/>
        <v>x10</v>
      </c>
      <c r="M25" t="str">
        <f t="shared" si="0"/>
        <v>x11</v>
      </c>
      <c r="N25" t="str">
        <f t="shared" si="0"/>
        <v>x12</v>
      </c>
      <c r="O25" t="str">
        <f t="shared" si="0"/>
        <v>Y</v>
      </c>
      <c r="P25" t="s">
        <v>302</v>
      </c>
      <c r="Q25" t="s">
        <v>235</v>
      </c>
    </row>
    <row r="26" spans="1:17" x14ac:dyDescent="0.25">
      <c r="A26" t="str">
        <f>A3</f>
        <v>learning1</v>
      </c>
      <c r="C26">
        <f>C$24*C3</f>
        <v>10934.572052751138</v>
      </c>
      <c r="D26">
        <f t="shared" ref="D26:N26" si="1">D$24*D3</f>
        <v>0</v>
      </c>
      <c r="E26">
        <f t="shared" si="1"/>
        <v>0</v>
      </c>
      <c r="F26">
        <f t="shared" si="1"/>
        <v>1598.5569607212174</v>
      </c>
      <c r="G26">
        <f t="shared" si="1"/>
        <v>0</v>
      </c>
      <c r="H26">
        <f t="shared" si="1"/>
        <v>0</v>
      </c>
      <c r="I26">
        <f t="shared" si="1"/>
        <v>0</v>
      </c>
      <c r="J26">
        <f t="shared" si="1"/>
        <v>0</v>
      </c>
      <c r="K26">
        <f t="shared" si="1"/>
        <v>0</v>
      </c>
      <c r="L26">
        <f t="shared" si="1"/>
        <v>3657.3602721337643</v>
      </c>
      <c r="M26">
        <f t="shared" si="1"/>
        <v>0</v>
      </c>
      <c r="N26">
        <f t="shared" si="1"/>
        <v>0</v>
      </c>
      <c r="O26">
        <f t="shared" ref="O26" si="2">O3</f>
        <v>18648</v>
      </c>
      <c r="P26">
        <f>SUM(C26:N26)</f>
        <v>16190.489285606121</v>
      </c>
      <c r="Q26">
        <f>O26-P26</f>
        <v>2457.5107143938785</v>
      </c>
    </row>
    <row r="27" spans="1:17" x14ac:dyDescent="0.25">
      <c r="A27" t="str">
        <f t="shared" ref="A27:A45" si="3">A4</f>
        <v>learning2</v>
      </c>
      <c r="C27">
        <f t="shared" ref="C27:N27" si="4">C$24*C4</f>
        <v>6112.1684230279698</v>
      </c>
      <c r="D27">
        <f t="shared" si="4"/>
        <v>0</v>
      </c>
      <c r="E27">
        <f t="shared" si="4"/>
        <v>0</v>
      </c>
      <c r="F27">
        <f t="shared" si="4"/>
        <v>1367.5114855740051</v>
      </c>
      <c r="G27">
        <f t="shared" si="4"/>
        <v>0</v>
      </c>
      <c r="H27">
        <f t="shared" si="4"/>
        <v>0</v>
      </c>
      <c r="I27">
        <f t="shared" si="4"/>
        <v>0</v>
      </c>
      <c r="J27">
        <f t="shared" si="4"/>
        <v>0</v>
      </c>
      <c r="K27">
        <f t="shared" si="4"/>
        <v>0</v>
      </c>
      <c r="L27">
        <f t="shared" si="4"/>
        <v>2451.7348813683461</v>
      </c>
      <c r="M27">
        <f t="shared" si="4"/>
        <v>0</v>
      </c>
      <c r="N27">
        <f t="shared" si="4"/>
        <v>0</v>
      </c>
      <c r="O27">
        <f t="shared" ref="O27" si="5">O4</f>
        <v>11282</v>
      </c>
      <c r="P27">
        <f t="shared" ref="P27:P45" si="6">SUM(C27:N27)</f>
        <v>9931.4147899703203</v>
      </c>
      <c r="Q27">
        <f t="shared" ref="Q27:Q45" si="7">O27-P27</f>
        <v>1350.5852100296797</v>
      </c>
    </row>
    <row r="28" spans="1:17" x14ac:dyDescent="0.25">
      <c r="A28" t="str">
        <f t="shared" si="3"/>
        <v>learning3</v>
      </c>
      <c r="C28">
        <f t="shared" ref="C28:N28" si="8">C$24*C5</f>
        <v>6088.2284732682519</v>
      </c>
      <c r="D28">
        <f t="shared" si="8"/>
        <v>0</v>
      </c>
      <c r="E28">
        <f t="shared" si="8"/>
        <v>0</v>
      </c>
      <c r="F28">
        <f t="shared" si="8"/>
        <v>1452.4546749663625</v>
      </c>
      <c r="G28">
        <f t="shared" si="8"/>
        <v>0</v>
      </c>
      <c r="H28">
        <f t="shared" si="8"/>
        <v>0</v>
      </c>
      <c r="I28">
        <f t="shared" si="8"/>
        <v>0</v>
      </c>
      <c r="J28">
        <f t="shared" si="8"/>
        <v>0</v>
      </c>
      <c r="K28">
        <f t="shared" si="8"/>
        <v>0</v>
      </c>
      <c r="L28">
        <f t="shared" si="8"/>
        <v>2775.6076800684291</v>
      </c>
      <c r="M28">
        <f t="shared" si="8"/>
        <v>0</v>
      </c>
      <c r="N28">
        <f t="shared" si="8"/>
        <v>0</v>
      </c>
      <c r="O28">
        <f t="shared" ref="O28" si="9">O5</f>
        <v>11137</v>
      </c>
      <c r="P28">
        <f t="shared" si="6"/>
        <v>10316.290828303043</v>
      </c>
      <c r="Q28">
        <f t="shared" si="7"/>
        <v>820.70917169695713</v>
      </c>
    </row>
    <row r="29" spans="1:17" x14ac:dyDescent="0.25">
      <c r="A29" t="str">
        <f t="shared" si="3"/>
        <v>learning4</v>
      </c>
      <c r="C29">
        <f t="shared" ref="C29:N29" si="10">C$24*C6</f>
        <v>8095.4436359345973</v>
      </c>
      <c r="D29">
        <f t="shared" si="10"/>
        <v>0</v>
      </c>
      <c r="E29">
        <f t="shared" si="10"/>
        <v>0</v>
      </c>
      <c r="F29">
        <f t="shared" si="10"/>
        <v>1932.5683541405569</v>
      </c>
      <c r="G29">
        <f t="shared" si="10"/>
        <v>0</v>
      </c>
      <c r="H29">
        <f t="shared" si="10"/>
        <v>0</v>
      </c>
      <c r="I29">
        <f t="shared" si="10"/>
        <v>0</v>
      </c>
      <c r="J29">
        <f t="shared" si="10"/>
        <v>0</v>
      </c>
      <c r="K29">
        <f t="shared" si="10"/>
        <v>0</v>
      </c>
      <c r="L29">
        <f t="shared" si="10"/>
        <v>4148.0631525818289</v>
      </c>
      <c r="M29">
        <f t="shared" si="10"/>
        <v>0</v>
      </c>
      <c r="N29">
        <f t="shared" si="10"/>
        <v>0</v>
      </c>
      <c r="O29">
        <f t="shared" ref="O29" si="11">O6</f>
        <v>12420</v>
      </c>
      <c r="P29">
        <f t="shared" si="6"/>
        <v>14176.075142656984</v>
      </c>
      <c r="Q29">
        <f t="shared" si="7"/>
        <v>-1756.0751426569841</v>
      </c>
    </row>
    <row r="30" spans="1:17" x14ac:dyDescent="0.25">
      <c r="A30" t="str">
        <f t="shared" si="3"/>
        <v>learning5</v>
      </c>
      <c r="C30">
        <f t="shared" ref="C30:N30" si="12">C$24*C7</f>
        <v>6925.3785914283862</v>
      </c>
      <c r="D30">
        <f t="shared" si="12"/>
        <v>0</v>
      </c>
      <c r="E30">
        <f t="shared" si="12"/>
        <v>0</v>
      </c>
      <c r="F30">
        <f t="shared" si="12"/>
        <v>1746.4319739068692</v>
      </c>
      <c r="G30">
        <f t="shared" si="12"/>
        <v>0</v>
      </c>
      <c r="H30">
        <f t="shared" si="12"/>
        <v>0</v>
      </c>
      <c r="I30">
        <f t="shared" si="12"/>
        <v>0</v>
      </c>
      <c r="J30">
        <f t="shared" si="12"/>
        <v>0</v>
      </c>
      <c r="K30">
        <f t="shared" si="12"/>
        <v>0</v>
      </c>
      <c r="L30">
        <f t="shared" si="12"/>
        <v>2509.5693097076469</v>
      </c>
      <c r="M30">
        <f t="shared" si="12"/>
        <v>0</v>
      </c>
      <c r="N30">
        <f t="shared" si="12"/>
        <v>0</v>
      </c>
      <c r="O30">
        <f t="shared" ref="O30" si="13">O7</f>
        <v>5687</v>
      </c>
      <c r="P30">
        <f t="shared" si="6"/>
        <v>11181.379875042903</v>
      </c>
      <c r="Q30">
        <f t="shared" si="7"/>
        <v>-5494.3798750429032</v>
      </c>
    </row>
    <row r="31" spans="1:17" x14ac:dyDescent="0.25">
      <c r="A31" t="str">
        <f t="shared" si="3"/>
        <v>learning6</v>
      </c>
      <c r="C31">
        <f t="shared" ref="C31:N31" si="14">C$24*C8</f>
        <v>7355.5495636733167</v>
      </c>
      <c r="D31">
        <f t="shared" si="14"/>
        <v>0</v>
      </c>
      <c r="E31">
        <f t="shared" si="14"/>
        <v>0</v>
      </c>
      <c r="F31">
        <f t="shared" si="14"/>
        <v>2436.0229444869119</v>
      </c>
      <c r="G31">
        <f t="shared" si="14"/>
        <v>0</v>
      </c>
      <c r="H31">
        <f t="shared" si="14"/>
        <v>0</v>
      </c>
      <c r="I31">
        <f t="shared" si="14"/>
        <v>0</v>
      </c>
      <c r="J31">
        <f t="shared" si="14"/>
        <v>0</v>
      </c>
      <c r="K31">
        <f t="shared" si="14"/>
        <v>0</v>
      </c>
      <c r="L31">
        <f t="shared" si="14"/>
        <v>2477.3154939030369</v>
      </c>
      <c r="M31">
        <f t="shared" si="14"/>
        <v>0</v>
      </c>
      <c r="N31">
        <f t="shared" si="14"/>
        <v>0</v>
      </c>
      <c r="O31">
        <f t="shared" ref="O31" si="15">O8</f>
        <v>13074</v>
      </c>
      <c r="P31">
        <f t="shared" si="6"/>
        <v>12268.888002063266</v>
      </c>
      <c r="Q31">
        <f t="shared" si="7"/>
        <v>805.11199793673404</v>
      </c>
    </row>
    <row r="32" spans="1:17" x14ac:dyDescent="0.25">
      <c r="A32" t="str">
        <f t="shared" si="3"/>
        <v>learning7</v>
      </c>
      <c r="C32">
        <f t="shared" ref="C32:N32" si="16">C$24*C9</f>
        <v>9786.9507111446637</v>
      </c>
      <c r="D32">
        <f t="shared" si="16"/>
        <v>0</v>
      </c>
      <c r="E32">
        <f t="shared" si="16"/>
        <v>0</v>
      </c>
      <c r="F32">
        <f t="shared" si="16"/>
        <v>2428.932034763724</v>
      </c>
      <c r="G32">
        <f t="shared" si="16"/>
        <v>0</v>
      </c>
      <c r="H32">
        <f t="shared" si="16"/>
        <v>0</v>
      </c>
      <c r="I32">
        <f t="shared" si="16"/>
        <v>0</v>
      </c>
      <c r="J32">
        <f t="shared" si="16"/>
        <v>0</v>
      </c>
      <c r="K32">
        <f t="shared" si="16"/>
        <v>0</v>
      </c>
      <c r="L32">
        <f t="shared" si="16"/>
        <v>2762.7061537465852</v>
      </c>
      <c r="M32">
        <f t="shared" si="16"/>
        <v>0</v>
      </c>
      <c r="N32">
        <f t="shared" si="16"/>
        <v>0</v>
      </c>
      <c r="O32">
        <f t="shared" ref="O32" si="17">O9</f>
        <v>21735</v>
      </c>
      <c r="P32">
        <f t="shared" si="6"/>
        <v>14978.588899654973</v>
      </c>
      <c r="Q32">
        <f t="shared" si="7"/>
        <v>6756.4111003450271</v>
      </c>
    </row>
    <row r="33" spans="1:18" x14ac:dyDescent="0.25">
      <c r="A33" t="str">
        <f t="shared" si="3"/>
        <v>learning8</v>
      </c>
      <c r="C33">
        <f t="shared" ref="C33:N33" si="18">C$24*C10</f>
        <v>8844.3151893557715</v>
      </c>
      <c r="D33">
        <f t="shared" si="18"/>
        <v>0</v>
      </c>
      <c r="E33">
        <f t="shared" si="18"/>
        <v>0</v>
      </c>
      <c r="F33">
        <f t="shared" si="18"/>
        <v>1628.2501451870676</v>
      </c>
      <c r="G33">
        <f t="shared" si="18"/>
        <v>0</v>
      </c>
      <c r="H33">
        <f t="shared" si="18"/>
        <v>0</v>
      </c>
      <c r="I33">
        <f t="shared" si="18"/>
        <v>0</v>
      </c>
      <c r="J33">
        <f t="shared" si="18"/>
        <v>0</v>
      </c>
      <c r="K33">
        <f t="shared" si="18"/>
        <v>0</v>
      </c>
      <c r="L33">
        <f t="shared" si="18"/>
        <v>1265.0168998676997</v>
      </c>
      <c r="M33">
        <f t="shared" si="18"/>
        <v>0</v>
      </c>
      <c r="N33">
        <f t="shared" si="18"/>
        <v>0</v>
      </c>
      <c r="O33">
        <f t="shared" ref="O33" si="19">O10</f>
        <v>6407</v>
      </c>
      <c r="P33">
        <f t="shared" si="6"/>
        <v>11737.58223441054</v>
      </c>
      <c r="Q33">
        <f t="shared" si="7"/>
        <v>-5330.58223441054</v>
      </c>
    </row>
    <row r="34" spans="1:18" x14ac:dyDescent="0.25">
      <c r="A34" t="str">
        <f t="shared" si="3"/>
        <v>learning9</v>
      </c>
      <c r="C34">
        <f t="shared" ref="C34:N34" si="20">C$24*C11</f>
        <v>12336.555360554616</v>
      </c>
      <c r="D34">
        <f t="shared" si="20"/>
        <v>0</v>
      </c>
      <c r="E34">
        <f t="shared" si="20"/>
        <v>0</v>
      </c>
      <c r="F34">
        <f t="shared" si="20"/>
        <v>1843.3410734571066</v>
      </c>
      <c r="G34">
        <f t="shared" si="20"/>
        <v>0</v>
      </c>
      <c r="H34">
        <f t="shared" si="20"/>
        <v>0</v>
      </c>
      <c r="I34">
        <f t="shared" si="20"/>
        <v>0</v>
      </c>
      <c r="J34">
        <f t="shared" si="20"/>
        <v>0</v>
      </c>
      <c r="K34">
        <f t="shared" si="20"/>
        <v>0</v>
      </c>
      <c r="L34">
        <f t="shared" si="20"/>
        <v>2908.1819850308257</v>
      </c>
      <c r="M34">
        <f t="shared" si="20"/>
        <v>0</v>
      </c>
      <c r="N34">
        <f t="shared" si="20"/>
        <v>0</v>
      </c>
      <c r="O34">
        <f t="shared" ref="O34" si="21">O11</f>
        <v>21451</v>
      </c>
      <c r="P34">
        <f t="shared" si="6"/>
        <v>17088.078419042547</v>
      </c>
      <c r="Q34">
        <f t="shared" si="7"/>
        <v>4362.9215809574525</v>
      </c>
    </row>
    <row r="35" spans="1:18" x14ac:dyDescent="0.25">
      <c r="A35" t="str">
        <f t="shared" si="3"/>
        <v>learning10</v>
      </c>
      <c r="C35">
        <f t="shared" ref="C35:N35" si="22">C$24*C12</f>
        <v>12300.645435915039</v>
      </c>
      <c r="D35">
        <f t="shared" si="22"/>
        <v>0</v>
      </c>
      <c r="E35">
        <f t="shared" si="22"/>
        <v>0</v>
      </c>
      <c r="F35">
        <f t="shared" si="22"/>
        <v>2754.8184274585769</v>
      </c>
      <c r="G35">
        <f t="shared" si="22"/>
        <v>0</v>
      </c>
      <c r="H35">
        <f t="shared" si="22"/>
        <v>0</v>
      </c>
      <c r="I35">
        <f t="shared" si="22"/>
        <v>0</v>
      </c>
      <c r="J35">
        <f t="shared" si="22"/>
        <v>0</v>
      </c>
      <c r="K35">
        <f t="shared" si="22"/>
        <v>0</v>
      </c>
      <c r="L35">
        <f t="shared" si="22"/>
        <v>4834.7357690565241</v>
      </c>
      <c r="M35">
        <f t="shared" si="22"/>
        <v>0</v>
      </c>
      <c r="N35">
        <f t="shared" si="22"/>
        <v>0</v>
      </c>
      <c r="O35">
        <f t="shared" ref="O35" si="23">O12</f>
        <v>25139</v>
      </c>
      <c r="P35">
        <f t="shared" si="6"/>
        <v>19890.19963243014</v>
      </c>
      <c r="Q35">
        <f t="shared" si="7"/>
        <v>5248.8003675698601</v>
      </c>
    </row>
    <row r="36" spans="1:18" x14ac:dyDescent="0.25">
      <c r="A36" t="str">
        <f t="shared" si="3"/>
        <v>learning11</v>
      </c>
      <c r="C36">
        <f t="shared" ref="C36:N36" si="24">C$24*C13</f>
        <v>8245.8164453628251</v>
      </c>
      <c r="D36">
        <f t="shared" si="24"/>
        <v>0</v>
      </c>
      <c r="E36">
        <f t="shared" si="24"/>
        <v>0</v>
      </c>
      <c r="F36">
        <f t="shared" si="24"/>
        <v>1666.6592395210032</v>
      </c>
      <c r="G36">
        <f t="shared" si="24"/>
        <v>0</v>
      </c>
      <c r="H36">
        <f t="shared" si="24"/>
        <v>0</v>
      </c>
      <c r="I36">
        <f t="shared" si="24"/>
        <v>0</v>
      </c>
      <c r="J36">
        <f t="shared" si="24"/>
        <v>0</v>
      </c>
      <c r="K36">
        <f t="shared" si="24"/>
        <v>0</v>
      </c>
      <c r="L36">
        <f t="shared" si="24"/>
        <v>1425.1737783457625</v>
      </c>
      <c r="M36">
        <f t="shared" si="24"/>
        <v>0</v>
      </c>
      <c r="N36">
        <f t="shared" si="24"/>
        <v>0</v>
      </c>
      <c r="O36">
        <f t="shared" ref="O36" si="25">O13</f>
        <v>9764</v>
      </c>
      <c r="P36">
        <f t="shared" si="6"/>
        <v>11337.649463229591</v>
      </c>
      <c r="Q36">
        <f t="shared" si="7"/>
        <v>-1573.6494632295908</v>
      </c>
    </row>
    <row r="37" spans="1:18" x14ac:dyDescent="0.25">
      <c r="A37" t="str">
        <f t="shared" si="3"/>
        <v>learning12</v>
      </c>
      <c r="C37">
        <f t="shared" ref="C37:N37" si="26">C$24*C14</f>
        <v>9335.0841594299873</v>
      </c>
      <c r="D37">
        <f t="shared" si="26"/>
        <v>0</v>
      </c>
      <c r="E37">
        <f t="shared" si="26"/>
        <v>0</v>
      </c>
      <c r="F37">
        <f t="shared" si="26"/>
        <v>1645.2387830655391</v>
      </c>
      <c r="G37">
        <f t="shared" si="26"/>
        <v>0</v>
      </c>
      <c r="H37">
        <f t="shared" si="26"/>
        <v>0</v>
      </c>
      <c r="I37">
        <f t="shared" si="26"/>
        <v>0</v>
      </c>
      <c r="J37">
        <f t="shared" si="26"/>
        <v>0</v>
      </c>
      <c r="K37">
        <f t="shared" si="26"/>
        <v>0</v>
      </c>
      <c r="L37">
        <f t="shared" si="26"/>
        <v>4771.5627781012881</v>
      </c>
      <c r="M37">
        <f t="shared" si="26"/>
        <v>0</v>
      </c>
      <c r="N37">
        <f t="shared" si="26"/>
        <v>0</v>
      </c>
      <c r="O37">
        <f t="shared" ref="O37" si="27">O14</f>
        <v>17396</v>
      </c>
      <c r="P37">
        <f t="shared" si="6"/>
        <v>15751.885720596814</v>
      </c>
      <c r="Q37">
        <f t="shared" si="7"/>
        <v>1644.1142794031857</v>
      </c>
    </row>
    <row r="38" spans="1:18" x14ac:dyDescent="0.25">
      <c r="A38" t="str">
        <f t="shared" si="3"/>
        <v>learning13</v>
      </c>
      <c r="C38">
        <f t="shared" ref="C38:N38" si="28">C$24*C15</f>
        <v>13951.005722475591</v>
      </c>
      <c r="D38">
        <f t="shared" si="28"/>
        <v>0</v>
      </c>
      <c r="E38">
        <f t="shared" si="28"/>
        <v>0</v>
      </c>
      <c r="F38">
        <f t="shared" si="28"/>
        <v>1834.7728908749209</v>
      </c>
      <c r="G38">
        <f t="shared" si="28"/>
        <v>0</v>
      </c>
      <c r="H38">
        <f t="shared" si="28"/>
        <v>0</v>
      </c>
      <c r="I38">
        <f t="shared" si="28"/>
        <v>0</v>
      </c>
      <c r="J38">
        <f t="shared" si="28"/>
        <v>0</v>
      </c>
      <c r="K38">
        <f t="shared" si="28"/>
        <v>0</v>
      </c>
      <c r="L38">
        <f t="shared" si="28"/>
        <v>5591.9219000833655</v>
      </c>
      <c r="M38">
        <f t="shared" si="28"/>
        <v>0</v>
      </c>
      <c r="N38">
        <f t="shared" si="28"/>
        <v>0</v>
      </c>
      <c r="O38">
        <f t="shared" ref="O38" si="29">O15</f>
        <v>19840</v>
      </c>
      <c r="P38">
        <f t="shared" si="6"/>
        <v>21377.700513433876</v>
      </c>
      <c r="Q38">
        <f t="shared" si="7"/>
        <v>-1537.700513433876</v>
      </c>
    </row>
    <row r="39" spans="1:18" x14ac:dyDescent="0.25">
      <c r="A39" t="str">
        <f t="shared" si="3"/>
        <v>learning14</v>
      </c>
      <c r="C39">
        <f t="shared" ref="C39:N39" si="30">C$24*C16</f>
        <v>8440.3285371605325</v>
      </c>
      <c r="D39">
        <f t="shared" si="30"/>
        <v>0</v>
      </c>
      <c r="E39">
        <f t="shared" si="30"/>
        <v>0</v>
      </c>
      <c r="F39">
        <f t="shared" si="30"/>
        <v>840.12507491189012</v>
      </c>
      <c r="G39">
        <f t="shared" si="30"/>
        <v>0</v>
      </c>
      <c r="H39">
        <f t="shared" si="30"/>
        <v>0</v>
      </c>
      <c r="I39">
        <f t="shared" si="30"/>
        <v>0</v>
      </c>
      <c r="J39">
        <f t="shared" si="30"/>
        <v>0</v>
      </c>
      <c r="K39">
        <f t="shared" si="30"/>
        <v>0</v>
      </c>
      <c r="L39">
        <f t="shared" si="30"/>
        <v>2171.905224249731</v>
      </c>
      <c r="M39">
        <f t="shared" si="30"/>
        <v>0</v>
      </c>
      <c r="N39">
        <f t="shared" si="30"/>
        <v>0</v>
      </c>
      <c r="O39">
        <f t="shared" ref="O39" si="31">O16</f>
        <v>6941</v>
      </c>
      <c r="P39">
        <f t="shared" si="6"/>
        <v>11452.358836322153</v>
      </c>
      <c r="Q39">
        <f t="shared" si="7"/>
        <v>-4511.3588363221534</v>
      </c>
    </row>
    <row r="40" spans="1:18" x14ac:dyDescent="0.25">
      <c r="A40" t="str">
        <f t="shared" si="3"/>
        <v>learning15</v>
      </c>
      <c r="C40">
        <f t="shared" ref="C40:N40" si="32">C$24*C17</f>
        <v>8331.8506398118116</v>
      </c>
      <c r="D40">
        <f t="shared" si="32"/>
        <v>0</v>
      </c>
      <c r="E40">
        <f t="shared" si="32"/>
        <v>0</v>
      </c>
      <c r="F40">
        <f t="shared" si="32"/>
        <v>1931.386535853359</v>
      </c>
      <c r="G40">
        <f t="shared" si="32"/>
        <v>0</v>
      </c>
      <c r="H40">
        <f t="shared" si="32"/>
        <v>0</v>
      </c>
      <c r="I40">
        <f t="shared" si="32"/>
        <v>0</v>
      </c>
      <c r="J40">
        <f t="shared" si="32"/>
        <v>0</v>
      </c>
      <c r="K40">
        <f t="shared" si="32"/>
        <v>0</v>
      </c>
      <c r="L40">
        <f t="shared" si="32"/>
        <v>3869.5681361171978</v>
      </c>
      <c r="M40">
        <f t="shared" si="32"/>
        <v>0</v>
      </c>
      <c r="N40">
        <f t="shared" si="32"/>
        <v>0</v>
      </c>
      <c r="O40">
        <f t="shared" ref="O40" si="33">O17</f>
        <v>11709</v>
      </c>
      <c r="P40">
        <f t="shared" si="6"/>
        <v>14132.805311782367</v>
      </c>
      <c r="Q40">
        <f t="shared" si="7"/>
        <v>-2423.8053117823674</v>
      </c>
    </row>
    <row r="41" spans="1:18" x14ac:dyDescent="0.25">
      <c r="A41" t="str">
        <f t="shared" si="3"/>
        <v>learning16</v>
      </c>
      <c r="C41">
        <f t="shared" ref="C41:N41" si="34">C$24*C18</f>
        <v>9291.6930004904989</v>
      </c>
      <c r="D41">
        <f t="shared" si="34"/>
        <v>0</v>
      </c>
      <c r="E41">
        <f t="shared" si="34"/>
        <v>0</v>
      </c>
      <c r="F41">
        <f t="shared" si="34"/>
        <v>3210.8525590311119</v>
      </c>
      <c r="G41">
        <f t="shared" si="34"/>
        <v>0</v>
      </c>
      <c r="H41">
        <f t="shared" si="34"/>
        <v>0</v>
      </c>
      <c r="I41">
        <f t="shared" si="34"/>
        <v>0</v>
      </c>
      <c r="J41">
        <f t="shared" si="34"/>
        <v>0</v>
      </c>
      <c r="K41">
        <f t="shared" si="34"/>
        <v>0</v>
      </c>
      <c r="L41">
        <f t="shared" si="34"/>
        <v>4413.2117625066221</v>
      </c>
      <c r="M41">
        <f t="shared" si="34"/>
        <v>0</v>
      </c>
      <c r="N41">
        <f t="shared" si="34"/>
        <v>0</v>
      </c>
      <c r="O41">
        <f t="shared" ref="O41" si="35">O18</f>
        <v>14684</v>
      </c>
      <c r="P41">
        <f t="shared" si="6"/>
        <v>16915.757322028236</v>
      </c>
      <c r="Q41">
        <f t="shared" si="7"/>
        <v>-2231.7573220282356</v>
      </c>
    </row>
    <row r="42" spans="1:18" x14ac:dyDescent="0.25">
      <c r="A42" t="str">
        <f t="shared" si="3"/>
        <v>learning17</v>
      </c>
      <c r="C42">
        <f t="shared" ref="C42:N42" si="36">C$24*C19</f>
        <v>4254.577946359861</v>
      </c>
      <c r="D42">
        <f t="shared" si="36"/>
        <v>0</v>
      </c>
      <c r="E42">
        <f t="shared" si="36"/>
        <v>0</v>
      </c>
      <c r="F42">
        <f t="shared" si="36"/>
        <v>946.48872075971167</v>
      </c>
      <c r="G42">
        <f t="shared" si="36"/>
        <v>0</v>
      </c>
      <c r="H42">
        <f t="shared" si="36"/>
        <v>0</v>
      </c>
      <c r="I42">
        <f t="shared" si="36"/>
        <v>0</v>
      </c>
      <c r="J42">
        <f t="shared" si="36"/>
        <v>0</v>
      </c>
      <c r="K42">
        <f t="shared" si="36"/>
        <v>0</v>
      </c>
      <c r="L42">
        <f t="shared" si="36"/>
        <v>1543.9567965503259</v>
      </c>
      <c r="M42">
        <f t="shared" si="36"/>
        <v>0</v>
      </c>
      <c r="N42">
        <f t="shared" si="36"/>
        <v>0</v>
      </c>
      <c r="O42">
        <f t="shared" ref="O42" si="37">O19</f>
        <v>8988</v>
      </c>
      <c r="P42">
        <f t="shared" si="6"/>
        <v>6745.0234636698979</v>
      </c>
      <c r="Q42">
        <f t="shared" si="7"/>
        <v>2242.9765363301021</v>
      </c>
    </row>
    <row r="43" spans="1:18" x14ac:dyDescent="0.25">
      <c r="A43" t="str">
        <f t="shared" si="3"/>
        <v>learning18</v>
      </c>
      <c r="C43">
        <f t="shared" ref="C43:N43" si="38">C$24*C20</f>
        <v>9780.965723704734</v>
      </c>
      <c r="D43">
        <f t="shared" si="38"/>
        <v>0</v>
      </c>
      <c r="E43">
        <f t="shared" si="38"/>
        <v>0</v>
      </c>
      <c r="F43">
        <f t="shared" si="38"/>
        <v>3168.8980098355823</v>
      </c>
      <c r="G43">
        <f t="shared" si="38"/>
        <v>0</v>
      </c>
      <c r="H43">
        <f t="shared" si="38"/>
        <v>0</v>
      </c>
      <c r="I43">
        <f t="shared" si="38"/>
        <v>0</v>
      </c>
      <c r="J43">
        <f t="shared" si="38"/>
        <v>0</v>
      </c>
      <c r="K43">
        <f t="shared" si="38"/>
        <v>0</v>
      </c>
      <c r="L43">
        <f t="shared" si="38"/>
        <v>2604.5512362494978</v>
      </c>
      <c r="M43">
        <f t="shared" si="38"/>
        <v>0</v>
      </c>
      <c r="N43">
        <f t="shared" si="38"/>
        <v>0</v>
      </c>
      <c r="O43">
        <f t="shared" ref="O43" si="39">O20</f>
        <v>15413</v>
      </c>
      <c r="P43">
        <f t="shared" si="6"/>
        <v>15554.414969789814</v>
      </c>
      <c r="Q43">
        <f t="shared" si="7"/>
        <v>-141.41496978981377</v>
      </c>
    </row>
    <row r="44" spans="1:18" x14ac:dyDescent="0.25">
      <c r="A44" t="str">
        <f t="shared" si="3"/>
        <v>learning19</v>
      </c>
      <c r="C44">
        <f t="shared" ref="C44:N44" si="40">C$24*C21</f>
        <v>16260.462750858374</v>
      </c>
      <c r="D44">
        <f t="shared" si="40"/>
        <v>0</v>
      </c>
      <c r="E44">
        <f t="shared" si="40"/>
        <v>0</v>
      </c>
      <c r="F44">
        <f t="shared" si="40"/>
        <v>3713.7162402338677</v>
      </c>
      <c r="G44">
        <f t="shared" si="40"/>
        <v>0</v>
      </c>
      <c r="H44">
        <f t="shared" si="40"/>
        <v>0</v>
      </c>
      <c r="I44">
        <f t="shared" si="40"/>
        <v>0</v>
      </c>
      <c r="J44">
        <f t="shared" si="40"/>
        <v>0</v>
      </c>
      <c r="K44">
        <f t="shared" si="40"/>
        <v>0</v>
      </c>
      <c r="L44">
        <f t="shared" si="40"/>
        <v>3266.3105605164942</v>
      </c>
      <c r="M44">
        <f t="shared" si="40"/>
        <v>0</v>
      </c>
      <c r="N44">
        <f t="shared" si="40"/>
        <v>0</v>
      </c>
      <c r="O44">
        <f t="shared" ref="O44" si="41">O21</f>
        <v>24136</v>
      </c>
      <c r="P44">
        <f t="shared" si="6"/>
        <v>23240.489551608734</v>
      </c>
      <c r="Q44">
        <f t="shared" si="7"/>
        <v>895.51044839126553</v>
      </c>
    </row>
    <row r="45" spans="1:18" x14ac:dyDescent="0.25">
      <c r="A45" t="str">
        <f t="shared" si="3"/>
        <v>learning20</v>
      </c>
      <c r="C45">
        <f t="shared" ref="C45:N45" si="42">C$24*C22</f>
        <v>4793.2268159535133</v>
      </c>
      <c r="D45">
        <f t="shared" si="42"/>
        <v>0</v>
      </c>
      <c r="E45">
        <f t="shared" si="42"/>
        <v>0</v>
      </c>
      <c r="F45">
        <f t="shared" si="42"/>
        <v>1442.4092195251794</v>
      </c>
      <c r="G45">
        <f t="shared" si="42"/>
        <v>0</v>
      </c>
      <c r="H45">
        <f t="shared" si="42"/>
        <v>0</v>
      </c>
      <c r="I45">
        <f t="shared" si="42"/>
        <v>0</v>
      </c>
      <c r="J45">
        <f t="shared" si="42"/>
        <v>0</v>
      </c>
      <c r="K45">
        <f t="shared" si="42"/>
        <v>0</v>
      </c>
      <c r="L45">
        <f t="shared" si="42"/>
        <v>1999.2916996678186</v>
      </c>
      <c r="M45">
        <f t="shared" si="42"/>
        <v>0</v>
      </c>
      <c r="N45">
        <f t="shared" si="42"/>
        <v>0</v>
      </c>
      <c r="O45">
        <f t="shared" ref="O45" si="43">O22</f>
        <v>6651</v>
      </c>
      <c r="P45">
        <f t="shared" si="6"/>
        <v>8234.9277351465116</v>
      </c>
      <c r="Q45">
        <f t="shared" si="7"/>
        <v>-1583.9277351465116</v>
      </c>
    </row>
    <row r="46" spans="1:18" x14ac:dyDescent="0.25">
      <c r="O46">
        <f>SUM(O26:O45)</f>
        <v>282502</v>
      </c>
      <c r="P46">
        <f>SUM(P26:P45)</f>
        <v>282501.9999967888</v>
      </c>
      <c r="Q46" t="s">
        <v>295</v>
      </c>
      <c r="R46" s="20">
        <f>P46/O46</f>
        <v>0.99999999998863298</v>
      </c>
    </row>
    <row r="47" spans="1:18" x14ac:dyDescent="0.25">
      <c r="P47" s="16">
        <f>CORREL(P26:P45,O26:O45)</f>
        <v>0.8522818226883101</v>
      </c>
      <c r="Q47" t="s">
        <v>272</v>
      </c>
    </row>
    <row r="48" spans="1:18" x14ac:dyDescent="0.25">
      <c r="C48" t="str">
        <f>C2</f>
        <v>x1</v>
      </c>
      <c r="D48" t="str">
        <f t="shared" ref="D48:O48" si="44">D2</f>
        <v>x2</v>
      </c>
      <c r="E48" t="str">
        <f t="shared" si="44"/>
        <v>x3</v>
      </c>
      <c r="F48" t="str">
        <f t="shared" si="44"/>
        <v>x4</v>
      </c>
      <c r="G48" t="str">
        <f t="shared" si="44"/>
        <v>x5</v>
      </c>
      <c r="H48" t="str">
        <f t="shared" si="44"/>
        <v>x6</v>
      </c>
      <c r="I48" t="str">
        <f t="shared" si="44"/>
        <v>x7</v>
      </c>
      <c r="J48" t="str">
        <f t="shared" si="44"/>
        <v>x8</v>
      </c>
      <c r="K48" t="str">
        <f t="shared" si="44"/>
        <v>x9</v>
      </c>
      <c r="L48" t="str">
        <f t="shared" si="44"/>
        <v>x10</v>
      </c>
      <c r="M48" t="str">
        <f t="shared" si="44"/>
        <v>x11</v>
      </c>
      <c r="N48" t="str">
        <f t="shared" si="44"/>
        <v>x12</v>
      </c>
      <c r="O48" t="str">
        <f t="shared" si="44"/>
        <v>Y</v>
      </c>
      <c r="P48" t="s">
        <v>302</v>
      </c>
    </row>
    <row r="49" spans="1:16" x14ac:dyDescent="0.25">
      <c r="A49" t="str">
        <f>'raw OAM stairs3'!A23</f>
        <v>testing1</v>
      </c>
      <c r="B49" t="str">
        <f>'raw OAM stairs3'!B23</f>
        <v>start_21</v>
      </c>
      <c r="C49">
        <f>'raw OAM stairs3'!C23*C$24</f>
        <v>16047.995696740878</v>
      </c>
      <c r="D49">
        <f>'raw OAM stairs3'!D23*D$24</f>
        <v>0</v>
      </c>
      <c r="E49">
        <f>'raw OAM stairs3'!E23*E$24</f>
        <v>0</v>
      </c>
      <c r="F49">
        <f>'raw OAM stairs3'!F23*F$24</f>
        <v>2569.8638655120876</v>
      </c>
      <c r="G49">
        <f>'raw OAM stairs3'!G23*G$24</f>
        <v>0</v>
      </c>
      <c r="H49">
        <f>'raw OAM stairs3'!H23*H$24</f>
        <v>0</v>
      </c>
      <c r="I49">
        <f>'raw OAM stairs3'!I23*I$24</f>
        <v>0</v>
      </c>
      <c r="J49">
        <f>'raw OAM stairs3'!J23*J$24</f>
        <v>0</v>
      </c>
      <c r="K49">
        <f>'raw OAM stairs3'!K23*K$24</f>
        <v>0</v>
      </c>
      <c r="L49">
        <f>'raw OAM stairs3'!L23*L$24</f>
        <v>3428.4693999755327</v>
      </c>
      <c r="M49">
        <f>'raw OAM stairs3'!M23*M$24</f>
        <v>0</v>
      </c>
      <c r="N49">
        <f>'raw OAM stairs3'!N23*N$24</f>
        <v>0</v>
      </c>
      <c r="O49">
        <f>'raw OAM stairs3'!O23</f>
        <v>20093</v>
      </c>
      <c r="P49">
        <f>SUM(C49:N49)</f>
        <v>22046.328962228497</v>
      </c>
    </row>
    <row r="50" spans="1:16" x14ac:dyDescent="0.25">
      <c r="A50" t="str">
        <f>'raw OAM stairs3'!A24</f>
        <v>testing2</v>
      </c>
      <c r="B50" t="str">
        <f>'raw OAM stairs3'!B24</f>
        <v>start_22</v>
      </c>
      <c r="C50">
        <f>'raw OAM stairs3'!C24*C$24</f>
        <v>18807.074906548361</v>
      </c>
      <c r="D50">
        <f>'raw OAM stairs3'!D24*D$24</f>
        <v>0</v>
      </c>
      <c r="E50">
        <f>'raw OAM stairs3'!E24*E$24</f>
        <v>0</v>
      </c>
      <c r="F50">
        <f>'raw OAM stairs3'!F24*F$24</f>
        <v>2930.9093522510816</v>
      </c>
      <c r="G50">
        <f>'raw OAM stairs3'!G24*G$24</f>
        <v>0</v>
      </c>
      <c r="H50">
        <f>'raw OAM stairs3'!H24*H$24</f>
        <v>0</v>
      </c>
      <c r="I50">
        <f>'raw OAM stairs3'!I24*I$24</f>
        <v>0</v>
      </c>
      <c r="J50">
        <f>'raw OAM stairs3'!J24*J$24</f>
        <v>0</v>
      </c>
      <c r="K50">
        <f>'raw OAM stairs3'!K24*K$24</f>
        <v>0</v>
      </c>
      <c r="L50">
        <f>'raw OAM stairs3'!L24*L$24</f>
        <v>5368.8144707590645</v>
      </c>
      <c r="M50">
        <f>'raw OAM stairs3'!M24*M$24</f>
        <v>0</v>
      </c>
      <c r="N50">
        <f>'raw OAM stairs3'!N24*N$24</f>
        <v>0</v>
      </c>
      <c r="O50">
        <f>'raw OAM stairs3'!O24</f>
        <v>18189</v>
      </c>
      <c r="P50">
        <f t="shared" ref="P50:P68" si="45">SUM(C50:N50)</f>
        <v>27106.798729558508</v>
      </c>
    </row>
    <row r="51" spans="1:16" x14ac:dyDescent="0.25">
      <c r="A51" t="str">
        <f>'raw OAM stairs3'!A25</f>
        <v>testing3</v>
      </c>
      <c r="B51" t="str">
        <f>'raw OAM stairs3'!B25</f>
        <v>start_23</v>
      </c>
      <c r="C51">
        <f>'raw OAM stairs3'!C25*C$24</f>
        <v>7304.6771704339162</v>
      </c>
      <c r="D51">
        <f>'raw OAM stairs3'!D25*D$24</f>
        <v>0</v>
      </c>
      <c r="E51">
        <f>'raw OAM stairs3'!E25*E$24</f>
        <v>0</v>
      </c>
      <c r="F51">
        <f>'raw OAM stairs3'!F25*F$24</f>
        <v>1025.3750914301793</v>
      </c>
      <c r="G51">
        <f>'raw OAM stairs3'!G25*G$24</f>
        <v>0</v>
      </c>
      <c r="H51">
        <f>'raw OAM stairs3'!H25*H$24</f>
        <v>0</v>
      </c>
      <c r="I51">
        <f>'raw OAM stairs3'!I25*I$24</f>
        <v>0</v>
      </c>
      <c r="J51">
        <f>'raw OAM stairs3'!J25*J$24</f>
        <v>0</v>
      </c>
      <c r="K51">
        <f>'raw OAM stairs3'!K25*K$24</f>
        <v>0</v>
      </c>
      <c r="L51">
        <f>'raw OAM stairs3'!L25*L$24</f>
        <v>1479.4491649411061</v>
      </c>
      <c r="M51">
        <f>'raw OAM stairs3'!M25*M$24</f>
        <v>0</v>
      </c>
      <c r="N51">
        <f>'raw OAM stairs3'!N25*N$24</f>
        <v>0</v>
      </c>
      <c r="O51">
        <f>'raw OAM stairs3'!O25</f>
        <v>13906</v>
      </c>
      <c r="P51">
        <f t="shared" si="45"/>
        <v>9809.5014268052018</v>
      </c>
    </row>
    <row r="52" spans="1:16" x14ac:dyDescent="0.25">
      <c r="A52" t="str">
        <f>'raw OAM stairs3'!A26</f>
        <v>testing4</v>
      </c>
      <c r="B52" t="str">
        <f>'raw OAM stairs3'!B26</f>
        <v>start_24</v>
      </c>
      <c r="C52">
        <f>'raw OAM stairs3'!C26*C$24</f>
        <v>13014.355188126628</v>
      </c>
      <c r="D52">
        <f>'raw OAM stairs3'!D26*D$24</f>
        <v>0</v>
      </c>
      <c r="E52">
        <f>'raw OAM stairs3'!E26*E$24</f>
        <v>0</v>
      </c>
      <c r="F52">
        <f>'raw OAM stairs3'!F26*F$24</f>
        <v>1729.7387906001973</v>
      </c>
      <c r="G52">
        <f>'raw OAM stairs3'!G26*G$24</f>
        <v>0</v>
      </c>
      <c r="H52">
        <f>'raw OAM stairs3'!H26*H$24</f>
        <v>0</v>
      </c>
      <c r="I52">
        <f>'raw OAM stairs3'!I26*I$24</f>
        <v>0</v>
      </c>
      <c r="J52">
        <f>'raw OAM stairs3'!J26*J$24</f>
        <v>0</v>
      </c>
      <c r="K52">
        <f>'raw OAM stairs3'!K26*K$24</f>
        <v>0</v>
      </c>
      <c r="L52">
        <f>'raw OAM stairs3'!L26*L$24</f>
        <v>4469.4891100829418</v>
      </c>
      <c r="M52">
        <f>'raw OAM stairs3'!M26*M$24</f>
        <v>0</v>
      </c>
      <c r="N52">
        <f>'raw OAM stairs3'!N26*N$24</f>
        <v>0</v>
      </c>
      <c r="O52">
        <f>'raw OAM stairs3'!O26</f>
        <v>16449</v>
      </c>
      <c r="P52">
        <f t="shared" si="45"/>
        <v>19213.583088809766</v>
      </c>
    </row>
    <row r="53" spans="1:16" x14ac:dyDescent="0.25">
      <c r="A53" t="str">
        <f>'raw OAM stairs3'!A27</f>
        <v>testing5</v>
      </c>
      <c r="B53" t="str">
        <f>'raw OAM stairs3'!B27</f>
        <v>start_25</v>
      </c>
      <c r="C53">
        <f>'raw OAM stairs3'!C27*C$24</f>
        <v>14842.768851025081</v>
      </c>
      <c r="D53">
        <f>'raw OAM stairs3'!D27*D$24</f>
        <v>0</v>
      </c>
      <c r="E53">
        <f>'raw OAM stairs3'!E27*E$24</f>
        <v>0</v>
      </c>
      <c r="F53">
        <f>'raw OAM stairs3'!F27*F$24</f>
        <v>2169.2274661519596</v>
      </c>
      <c r="G53">
        <f>'raw OAM stairs3'!G27*G$24</f>
        <v>0</v>
      </c>
      <c r="H53">
        <f>'raw OAM stairs3'!H27*H$24</f>
        <v>0</v>
      </c>
      <c r="I53">
        <f>'raw OAM stairs3'!I27*I$24</f>
        <v>0</v>
      </c>
      <c r="J53">
        <f>'raw OAM stairs3'!J27*J$24</f>
        <v>0</v>
      </c>
      <c r="K53">
        <f>'raw OAM stairs3'!K27*K$24</f>
        <v>0</v>
      </c>
      <c r="L53">
        <f>'raw OAM stairs3'!L27*L$24</f>
        <v>4045.9631425520643</v>
      </c>
      <c r="M53">
        <f>'raw OAM stairs3'!M27*M$24</f>
        <v>0</v>
      </c>
      <c r="N53">
        <f>'raw OAM stairs3'!N27*N$24</f>
        <v>0</v>
      </c>
      <c r="O53">
        <f>'raw OAM stairs3'!O27</f>
        <v>18607</v>
      </c>
      <c r="P53">
        <f t="shared" si="45"/>
        <v>21057.959459729103</v>
      </c>
    </row>
    <row r="54" spans="1:16" x14ac:dyDescent="0.25">
      <c r="A54" t="str">
        <f>'raw OAM stairs3'!A28</f>
        <v>testing6</v>
      </c>
      <c r="B54" t="str">
        <f>'raw OAM stairs3'!B28</f>
        <v>start_26</v>
      </c>
      <c r="C54">
        <f>'raw OAM stairs3'!C28*C$24</f>
        <v>5192.7247275688051</v>
      </c>
      <c r="D54">
        <f>'raw OAM stairs3'!D28*D$24</f>
        <v>0</v>
      </c>
      <c r="E54">
        <f>'raw OAM stairs3'!E28*E$24</f>
        <v>0</v>
      </c>
      <c r="F54">
        <f>'raw OAM stairs3'!F28*F$24</f>
        <v>1327.7728456669718</v>
      </c>
      <c r="G54">
        <f>'raw OAM stairs3'!G28*G$24</f>
        <v>0</v>
      </c>
      <c r="H54">
        <f>'raw OAM stairs3'!H28*H$24</f>
        <v>0</v>
      </c>
      <c r="I54">
        <f>'raw OAM stairs3'!I28*I$24</f>
        <v>0</v>
      </c>
      <c r="J54">
        <f>'raw OAM stairs3'!J28*J$24</f>
        <v>0</v>
      </c>
      <c r="K54">
        <f>'raw OAM stairs3'!K28*K$24</f>
        <v>0</v>
      </c>
      <c r="L54">
        <f>'raw OAM stairs3'!L28*L$24</f>
        <v>3093.2521557165874</v>
      </c>
      <c r="M54">
        <f>'raw OAM stairs3'!M28*M$24</f>
        <v>0</v>
      </c>
      <c r="N54">
        <f>'raw OAM stairs3'!N28*N$24</f>
        <v>0</v>
      </c>
      <c r="O54">
        <f>'raw OAM stairs3'!O28</f>
        <v>13247</v>
      </c>
      <c r="P54">
        <f t="shared" si="45"/>
        <v>9613.7497289523635</v>
      </c>
    </row>
    <row r="55" spans="1:16" x14ac:dyDescent="0.25">
      <c r="A55" t="str">
        <f>'raw OAM stairs3'!A29</f>
        <v>testing7</v>
      </c>
      <c r="B55" t="str">
        <f>'raw OAM stairs3'!B29</f>
        <v>start_27</v>
      </c>
      <c r="C55">
        <f>'raw OAM stairs3'!C29*C$24</f>
        <v>8759.7772417667675</v>
      </c>
      <c r="D55">
        <f>'raw OAM stairs3'!D29*D$24</f>
        <v>0</v>
      </c>
      <c r="E55">
        <f>'raw OAM stairs3'!E29*E$24</f>
        <v>0</v>
      </c>
      <c r="F55">
        <f>'raw OAM stairs3'!F29*F$24</f>
        <v>2276.920657572879</v>
      </c>
      <c r="G55">
        <f>'raw OAM stairs3'!G29*G$24</f>
        <v>0</v>
      </c>
      <c r="H55">
        <f>'raw OAM stairs3'!H29*H$24</f>
        <v>0</v>
      </c>
      <c r="I55">
        <f>'raw OAM stairs3'!I29*I$24</f>
        <v>0</v>
      </c>
      <c r="J55">
        <f>'raw OAM stairs3'!J29*J$24</f>
        <v>0</v>
      </c>
      <c r="K55">
        <f>'raw OAM stairs3'!K29*K$24</f>
        <v>0</v>
      </c>
      <c r="L55">
        <f>'raw OAM stairs3'!L29*L$24</f>
        <v>3658.9173528967453</v>
      </c>
      <c r="M55">
        <f>'raw OAM stairs3'!M29*M$24</f>
        <v>0</v>
      </c>
      <c r="N55">
        <f>'raw OAM stairs3'!N29*N$24</f>
        <v>0</v>
      </c>
      <c r="O55">
        <f>'raw OAM stairs3'!O29</f>
        <v>12200</v>
      </c>
      <c r="P55">
        <f t="shared" si="45"/>
        <v>14695.615252236392</v>
      </c>
    </row>
    <row r="56" spans="1:16" x14ac:dyDescent="0.25">
      <c r="A56" t="str">
        <f>'raw OAM stairs3'!A30</f>
        <v>testing8</v>
      </c>
      <c r="B56" t="str">
        <f>'raw OAM stairs3'!B30</f>
        <v>start_28</v>
      </c>
      <c r="C56">
        <f>'raw OAM stairs3'!C30*C$24</f>
        <v>10985.444445990539</v>
      </c>
      <c r="D56">
        <f>'raw OAM stairs3'!D30*D$24</f>
        <v>0</v>
      </c>
      <c r="E56">
        <f>'raw OAM stairs3'!E30*E$24</f>
        <v>0</v>
      </c>
      <c r="F56">
        <f>'raw OAM stairs3'!F30*F$24</f>
        <v>3565.5457724764165</v>
      </c>
      <c r="G56">
        <f>'raw OAM stairs3'!G30*G$24</f>
        <v>0</v>
      </c>
      <c r="H56">
        <f>'raw OAM stairs3'!H30*H$24</f>
        <v>0</v>
      </c>
      <c r="I56">
        <f>'raw OAM stairs3'!I30*I$24</f>
        <v>0</v>
      </c>
      <c r="J56">
        <f>'raw OAM stairs3'!J30*J$24</f>
        <v>0</v>
      </c>
      <c r="K56">
        <f>'raw OAM stairs3'!K30*K$24</f>
        <v>0</v>
      </c>
      <c r="L56">
        <f>'raw OAM stairs3'!L30*L$24</f>
        <v>4138.9431081129396</v>
      </c>
      <c r="M56">
        <f>'raw OAM stairs3'!M30*M$24</f>
        <v>0</v>
      </c>
      <c r="N56">
        <f>'raw OAM stairs3'!N30*N$24</f>
        <v>0</v>
      </c>
      <c r="O56">
        <f>'raw OAM stairs3'!O30</f>
        <v>13633</v>
      </c>
      <c r="P56">
        <f t="shared" si="45"/>
        <v>18689.933326579896</v>
      </c>
    </row>
    <row r="57" spans="1:16" x14ac:dyDescent="0.25">
      <c r="A57" t="str">
        <f>'raw OAM stairs3'!A31</f>
        <v>testing9</v>
      </c>
      <c r="B57" t="str">
        <f>'raw OAM stairs3'!B31</f>
        <v>start_29</v>
      </c>
      <c r="C57">
        <f>'raw OAM stairs3'!C31*C$24</f>
        <v>6724.133388760758</v>
      </c>
      <c r="D57">
        <f>'raw OAM stairs3'!D31*D$24</f>
        <v>0</v>
      </c>
      <c r="E57">
        <f>'raw OAM stairs3'!E31*E$24</f>
        <v>0</v>
      </c>
      <c r="F57">
        <f>'raw OAM stairs3'!F31*F$24</f>
        <v>982.53417851925121</v>
      </c>
      <c r="G57">
        <f>'raw OAM stairs3'!G31*G$24</f>
        <v>0</v>
      </c>
      <c r="H57">
        <f>'raw OAM stairs3'!H31*H$24</f>
        <v>0</v>
      </c>
      <c r="I57">
        <f>'raw OAM stairs3'!I31*I$24</f>
        <v>0</v>
      </c>
      <c r="J57">
        <f>'raw OAM stairs3'!J31*J$24</f>
        <v>0</v>
      </c>
      <c r="K57">
        <f>'raw OAM stairs3'!K31*K$24</f>
        <v>0</v>
      </c>
      <c r="L57">
        <f>'raw OAM stairs3'!L31*L$24</f>
        <v>2946.6641238873603</v>
      </c>
      <c r="M57">
        <f>'raw OAM stairs3'!M31*M$24</f>
        <v>0</v>
      </c>
      <c r="N57">
        <f>'raw OAM stairs3'!N31*N$24</f>
        <v>0</v>
      </c>
      <c r="O57">
        <f>'raw OAM stairs3'!O31</f>
        <v>10470</v>
      </c>
      <c r="P57">
        <f t="shared" si="45"/>
        <v>10653.33169116737</v>
      </c>
    </row>
    <row r="58" spans="1:16" x14ac:dyDescent="0.25">
      <c r="A58" t="str">
        <f>'raw OAM stairs3'!A32</f>
        <v>testing10</v>
      </c>
      <c r="B58" t="str">
        <f>'raw OAM stairs3'!B32</f>
        <v>start_30</v>
      </c>
      <c r="C58">
        <f>'raw OAM stairs3'!C32*C$24</f>
        <v>11530.826426454112</v>
      </c>
      <c r="D58">
        <f>'raw OAM stairs3'!D32*D$24</f>
        <v>0</v>
      </c>
      <c r="E58">
        <f>'raw OAM stairs3'!E32*E$24</f>
        <v>0</v>
      </c>
      <c r="F58">
        <f>'raw OAM stairs3'!F32*F$24</f>
        <v>2968.2843555837189</v>
      </c>
      <c r="G58">
        <f>'raw OAM stairs3'!G32*G$24</f>
        <v>0</v>
      </c>
      <c r="H58">
        <f>'raw OAM stairs3'!H32*H$24</f>
        <v>0</v>
      </c>
      <c r="I58">
        <f>'raw OAM stairs3'!I32*I$24</f>
        <v>0</v>
      </c>
      <c r="J58">
        <f>'raw OAM stairs3'!J32*J$24</f>
        <v>0</v>
      </c>
      <c r="K58">
        <f>'raw OAM stairs3'!K32*K$24</f>
        <v>0</v>
      </c>
      <c r="L58">
        <f>'raw OAM stairs3'!L32*L$24</f>
        <v>2713.7693297671772</v>
      </c>
      <c r="M58">
        <f>'raw OAM stairs3'!M32*M$24</f>
        <v>0</v>
      </c>
      <c r="N58">
        <f>'raw OAM stairs3'!N32*N$24</f>
        <v>0</v>
      </c>
      <c r="O58">
        <f>'raw OAM stairs3'!O32</f>
        <v>13268</v>
      </c>
      <c r="P58">
        <f t="shared" si="45"/>
        <v>17212.880111805007</v>
      </c>
    </row>
    <row r="59" spans="1:16" x14ac:dyDescent="0.25">
      <c r="A59" t="str">
        <f>'raw OAM stairs3'!A33</f>
        <v>testing11</v>
      </c>
      <c r="B59" t="str">
        <f>'raw OAM stairs3'!B33</f>
        <v>start_31</v>
      </c>
      <c r="C59">
        <f>'raw OAM stairs3'!C33*C$24</f>
        <v>18056.707106267204</v>
      </c>
      <c r="D59">
        <f>'raw OAM stairs3'!D33*D$24</f>
        <v>0</v>
      </c>
      <c r="E59">
        <f>'raw OAM stairs3'!E33*E$24</f>
        <v>0</v>
      </c>
      <c r="F59">
        <f>'raw OAM stairs3'!F33*F$24</f>
        <v>2687.0116032305909</v>
      </c>
      <c r="G59">
        <f>'raw OAM stairs3'!G33*G$24</f>
        <v>0</v>
      </c>
      <c r="H59">
        <f>'raw OAM stairs3'!H33*H$24</f>
        <v>0</v>
      </c>
      <c r="I59">
        <f>'raw OAM stairs3'!I33*I$24</f>
        <v>0</v>
      </c>
      <c r="J59">
        <f>'raw OAM stairs3'!J33*J$24</f>
        <v>0</v>
      </c>
      <c r="K59">
        <f>'raw OAM stairs3'!K33*K$24</f>
        <v>0</v>
      </c>
      <c r="L59">
        <f>'raw OAM stairs3'!L33*L$24</f>
        <v>3032.5260059603215</v>
      </c>
      <c r="M59">
        <f>'raw OAM stairs3'!M33*M$24</f>
        <v>0</v>
      </c>
      <c r="N59">
        <f>'raw OAM stairs3'!N33*N$24</f>
        <v>0</v>
      </c>
      <c r="O59">
        <f>'raw OAM stairs3'!O33</f>
        <v>22136</v>
      </c>
      <c r="P59">
        <f t="shared" si="45"/>
        <v>23776.244715458117</v>
      </c>
    </row>
    <row r="60" spans="1:16" x14ac:dyDescent="0.25">
      <c r="A60" t="str">
        <f>'raw OAM stairs3'!A34</f>
        <v>testing12</v>
      </c>
      <c r="B60" t="str">
        <f>'raw OAM stairs3'!B34</f>
        <v>start_32</v>
      </c>
      <c r="C60">
        <f>'raw OAM stairs3'!C34*C$24</f>
        <v>4975.7689328713614</v>
      </c>
      <c r="D60">
        <f>'raw OAM stairs3'!D34*D$24</f>
        <v>0</v>
      </c>
      <c r="E60">
        <f>'raw OAM stairs3'!E34*E$24</f>
        <v>0</v>
      </c>
      <c r="F60">
        <f>'raw OAM stairs3'!F34*F$24</f>
        <v>2054.2956377219525</v>
      </c>
      <c r="G60">
        <f>'raw OAM stairs3'!G34*G$24</f>
        <v>0</v>
      </c>
      <c r="H60">
        <f>'raw OAM stairs3'!H34*H$24</f>
        <v>0</v>
      </c>
      <c r="I60">
        <f>'raw OAM stairs3'!I34*I$24</f>
        <v>0</v>
      </c>
      <c r="J60">
        <f>'raw OAM stairs3'!J34*J$24</f>
        <v>0</v>
      </c>
      <c r="K60">
        <f>'raw OAM stairs3'!K34*K$24</f>
        <v>0</v>
      </c>
      <c r="L60">
        <f>'raw OAM stairs3'!L34*L$24</f>
        <v>2328.9479412018313</v>
      </c>
      <c r="M60">
        <f>'raw OAM stairs3'!M34*M$24</f>
        <v>0</v>
      </c>
      <c r="N60">
        <f>'raw OAM stairs3'!N34*N$24</f>
        <v>0</v>
      </c>
      <c r="O60">
        <f>'raw OAM stairs3'!O34</f>
        <v>6612</v>
      </c>
      <c r="P60">
        <f t="shared" si="45"/>
        <v>9359.0125117951447</v>
      </c>
    </row>
    <row r="61" spans="1:16" x14ac:dyDescent="0.25">
      <c r="A61" t="str">
        <f>'raw OAM stairs3'!A35</f>
        <v>testing13</v>
      </c>
      <c r="B61" t="str">
        <f>'raw OAM stairs3'!B35</f>
        <v>start_33</v>
      </c>
      <c r="C61">
        <f>'raw OAM stairs3'!C35*C$24</f>
        <v>15032.044078812851</v>
      </c>
      <c r="D61">
        <f>'raw OAM stairs3'!D35*D$24</f>
        <v>0</v>
      </c>
      <c r="E61">
        <f>'raw OAM stairs3'!E35*E$24</f>
        <v>0</v>
      </c>
      <c r="F61">
        <f>'raw OAM stairs3'!F35*F$24</f>
        <v>2429.9661257650223</v>
      </c>
      <c r="G61">
        <f>'raw OAM stairs3'!G35*G$24</f>
        <v>0</v>
      </c>
      <c r="H61">
        <f>'raw OAM stairs3'!H35*H$24</f>
        <v>0</v>
      </c>
      <c r="I61">
        <f>'raw OAM stairs3'!I35*I$24</f>
        <v>0</v>
      </c>
      <c r="J61">
        <f>'raw OAM stairs3'!J35*J$24</f>
        <v>0</v>
      </c>
      <c r="K61">
        <f>'raw OAM stairs3'!K35*K$24</f>
        <v>0</v>
      </c>
      <c r="L61">
        <f>'raw OAM stairs3'!L35*L$24</f>
        <v>2951.3353661763035</v>
      </c>
      <c r="M61">
        <f>'raw OAM stairs3'!M35*M$24</f>
        <v>0</v>
      </c>
      <c r="N61">
        <f>'raw OAM stairs3'!N35*N$24</f>
        <v>0</v>
      </c>
      <c r="O61">
        <f>'raw OAM stairs3'!O35</f>
        <v>19117</v>
      </c>
      <c r="P61">
        <f t="shared" si="45"/>
        <v>20413.345570754176</v>
      </c>
    </row>
    <row r="62" spans="1:16" x14ac:dyDescent="0.25">
      <c r="A62" t="str">
        <f>'raw OAM stairs3'!A36</f>
        <v>testing14</v>
      </c>
      <c r="B62" t="str">
        <f>'raw OAM stairs3'!B36</f>
        <v>start_34</v>
      </c>
      <c r="C62">
        <f>'raw OAM stairs3'!C36*C$24</f>
        <v>13607.617068109637</v>
      </c>
      <c r="D62">
        <f>'raw OAM stairs3'!D36*D$24</f>
        <v>0</v>
      </c>
      <c r="E62">
        <f>'raw OAM stairs3'!E36*E$24</f>
        <v>0</v>
      </c>
      <c r="F62">
        <f>'raw OAM stairs3'!F36*F$24</f>
        <v>2748.7616087366873</v>
      </c>
      <c r="G62">
        <f>'raw OAM stairs3'!G36*G$24</f>
        <v>0</v>
      </c>
      <c r="H62">
        <f>'raw OAM stairs3'!H36*H$24</f>
        <v>0</v>
      </c>
      <c r="I62">
        <f>'raw OAM stairs3'!I36*I$24</f>
        <v>0</v>
      </c>
      <c r="J62">
        <f>'raw OAM stairs3'!J36*J$24</f>
        <v>0</v>
      </c>
      <c r="K62">
        <f>'raw OAM stairs3'!K36*K$24</f>
        <v>0</v>
      </c>
      <c r="L62">
        <f>'raw OAM stairs3'!L36*L$24</f>
        <v>4923.9342527644449</v>
      </c>
      <c r="M62">
        <f>'raw OAM stairs3'!M36*M$24</f>
        <v>0</v>
      </c>
      <c r="N62">
        <f>'raw OAM stairs3'!N36*N$24</f>
        <v>0</v>
      </c>
      <c r="O62">
        <f>'raw OAM stairs3'!O36</f>
        <v>22950</v>
      </c>
      <c r="P62">
        <f t="shared" si="45"/>
        <v>21280.312929610769</v>
      </c>
    </row>
    <row r="63" spans="1:16" x14ac:dyDescent="0.25">
      <c r="A63" t="str">
        <f>'raw OAM stairs3'!A37</f>
        <v>testing15</v>
      </c>
      <c r="B63" t="str">
        <f>'raw OAM stairs3'!B37</f>
        <v>start_35</v>
      </c>
      <c r="C63">
        <f>'raw OAM stairs3'!C37*C$24</f>
        <v>10403.404417457397</v>
      </c>
      <c r="D63">
        <f>'raw OAM stairs3'!D37*D$24</f>
        <v>0</v>
      </c>
      <c r="E63">
        <f>'raw OAM stairs3'!E37*E$24</f>
        <v>0</v>
      </c>
      <c r="F63">
        <f>'raw OAM stairs3'!F37*F$24</f>
        <v>1956.943356314016</v>
      </c>
      <c r="G63">
        <f>'raw OAM stairs3'!G37*G$24</f>
        <v>0</v>
      </c>
      <c r="H63">
        <f>'raw OAM stairs3'!H37*H$24</f>
        <v>0</v>
      </c>
      <c r="I63">
        <f>'raw OAM stairs3'!I37*I$24</f>
        <v>0</v>
      </c>
      <c r="J63">
        <f>'raw OAM stairs3'!J37*J$24</f>
        <v>0</v>
      </c>
      <c r="K63">
        <f>'raw OAM stairs3'!K37*K$24</f>
        <v>0</v>
      </c>
      <c r="L63">
        <f>'raw OAM stairs3'!L37*L$24</f>
        <v>1470.7740006902111</v>
      </c>
      <c r="M63">
        <f>'raw OAM stairs3'!M37*M$24</f>
        <v>0</v>
      </c>
      <c r="N63">
        <f>'raw OAM stairs3'!N37*N$24</f>
        <v>0</v>
      </c>
      <c r="O63">
        <f>'raw OAM stairs3'!O37</f>
        <v>12149</v>
      </c>
      <c r="P63">
        <f t="shared" si="45"/>
        <v>13831.121774461624</v>
      </c>
    </row>
    <row r="64" spans="1:16" x14ac:dyDescent="0.25">
      <c r="A64" t="str">
        <f>'raw OAM stairs3'!A38</f>
        <v>testing16</v>
      </c>
      <c r="B64" t="str">
        <f>'raw OAM stairs3'!B38</f>
        <v>start_36</v>
      </c>
      <c r="C64">
        <f>'raw OAM stairs3'!C38*C$24</f>
        <v>12305.882299924979</v>
      </c>
      <c r="D64">
        <f>'raw OAM stairs3'!D38*D$24</f>
        <v>0</v>
      </c>
      <c r="E64">
        <f>'raw OAM stairs3'!E38*E$24</f>
        <v>0</v>
      </c>
      <c r="F64">
        <f>'raw OAM stairs3'!F38*F$24</f>
        <v>1802.2728879769754</v>
      </c>
      <c r="G64">
        <f>'raw OAM stairs3'!G38*G$24</f>
        <v>0</v>
      </c>
      <c r="H64">
        <f>'raw OAM stairs3'!H38*H$24</f>
        <v>0</v>
      </c>
      <c r="I64">
        <f>'raw OAM stairs3'!I38*I$24</f>
        <v>0</v>
      </c>
      <c r="J64">
        <f>'raw OAM stairs3'!J38*J$24</f>
        <v>0</v>
      </c>
      <c r="K64">
        <f>'raw OAM stairs3'!K38*K$24</f>
        <v>0</v>
      </c>
      <c r="L64">
        <f>'raw OAM stairs3'!L38*L$24</f>
        <v>4252.3875637015672</v>
      </c>
      <c r="M64">
        <f>'raw OAM stairs3'!M38*M$24</f>
        <v>0</v>
      </c>
      <c r="N64">
        <f>'raw OAM stairs3'!N38*N$24</f>
        <v>0</v>
      </c>
      <c r="O64">
        <f>'raw OAM stairs3'!O38</f>
        <v>14752</v>
      </c>
      <c r="P64">
        <f t="shared" si="45"/>
        <v>18360.54275160352</v>
      </c>
    </row>
    <row r="65" spans="1:18" x14ac:dyDescent="0.25">
      <c r="A65" t="str">
        <f>'raw OAM stairs3'!A39</f>
        <v>testing17</v>
      </c>
      <c r="B65" t="str">
        <f>'raw OAM stairs3'!B39</f>
        <v>start_37</v>
      </c>
      <c r="C65">
        <f>'raw OAM stairs3'!C39*C$24</f>
        <v>13920.332661845952</v>
      </c>
      <c r="D65">
        <f>'raw OAM stairs3'!D39*D$24</f>
        <v>0</v>
      </c>
      <c r="E65">
        <f>'raw OAM stairs3'!E39*E$24</f>
        <v>0</v>
      </c>
      <c r="F65">
        <f>'raw OAM stairs3'!F39*F$24</f>
        <v>2013.9660886713202</v>
      </c>
      <c r="G65">
        <f>'raw OAM stairs3'!G39*G$24</f>
        <v>0</v>
      </c>
      <c r="H65">
        <f>'raw OAM stairs3'!H39*H$24</f>
        <v>0</v>
      </c>
      <c r="I65">
        <f>'raw OAM stairs3'!I39*I$24</f>
        <v>0</v>
      </c>
      <c r="J65">
        <f>'raw OAM stairs3'!J39*J$24</f>
        <v>0</v>
      </c>
      <c r="K65">
        <f>'raw OAM stairs3'!K39*K$24</f>
        <v>0</v>
      </c>
      <c r="L65">
        <f>'raw OAM stairs3'!L39*L$24</f>
        <v>5105.0005014882554</v>
      </c>
      <c r="M65">
        <f>'raw OAM stairs3'!M39*M$24</f>
        <v>0</v>
      </c>
      <c r="N65">
        <f>'raw OAM stairs3'!N39*N$24</f>
        <v>0</v>
      </c>
      <c r="O65">
        <f>'raw OAM stairs3'!O39</f>
        <v>14912</v>
      </c>
      <c r="P65">
        <f t="shared" si="45"/>
        <v>21039.299252005527</v>
      </c>
    </row>
    <row r="66" spans="1:18" x14ac:dyDescent="0.25">
      <c r="A66" t="str">
        <f>'raw OAM stairs3'!A40</f>
        <v>testing18</v>
      </c>
      <c r="B66" t="str">
        <f>'raw OAM stairs3'!B40</f>
        <v>start_38</v>
      </c>
      <c r="C66">
        <f>'raw OAM stairs3'!C40*C$24</f>
        <v>9910.3910770932089</v>
      </c>
      <c r="D66">
        <f>'raw OAM stairs3'!D40*D$24</f>
        <v>0</v>
      </c>
      <c r="E66">
        <f>'raw OAM stairs3'!E40*E$24</f>
        <v>0</v>
      </c>
      <c r="F66">
        <f>'raw OAM stairs3'!F40*F$24</f>
        <v>1546.7046833704044</v>
      </c>
      <c r="G66">
        <f>'raw OAM stairs3'!G40*G$24</f>
        <v>0</v>
      </c>
      <c r="H66">
        <f>'raw OAM stairs3'!H40*H$24</f>
        <v>0</v>
      </c>
      <c r="I66">
        <f>'raw OAM stairs3'!I40*I$24</f>
        <v>0</v>
      </c>
      <c r="J66">
        <f>'raw OAM stairs3'!J40*J$24</f>
        <v>0</v>
      </c>
      <c r="K66">
        <f>'raw OAM stairs3'!K40*K$24</f>
        <v>0</v>
      </c>
      <c r="L66">
        <f>'raw OAM stairs3'!L40*L$24</f>
        <v>2702.4248842083143</v>
      </c>
      <c r="M66">
        <f>'raw OAM stairs3'!M40*M$24</f>
        <v>0</v>
      </c>
      <c r="N66">
        <f>'raw OAM stairs3'!N40*N$24</f>
        <v>0</v>
      </c>
      <c r="O66">
        <f>'raw OAM stairs3'!O40</f>
        <v>14325</v>
      </c>
      <c r="P66">
        <f t="shared" si="45"/>
        <v>14159.520644671928</v>
      </c>
    </row>
    <row r="67" spans="1:18" x14ac:dyDescent="0.25">
      <c r="A67" t="str">
        <f>'raw OAM stairs3'!A41</f>
        <v>testing19</v>
      </c>
      <c r="B67" t="str">
        <f>'raw OAM stairs3'!B41</f>
        <v>start_39</v>
      </c>
      <c r="C67">
        <f>'raw OAM stairs3'!C41*C$24</f>
        <v>9127.1058458924399</v>
      </c>
      <c r="D67">
        <f>'raw OAM stairs3'!D41*D$24</f>
        <v>0</v>
      </c>
      <c r="E67">
        <f>'raw OAM stairs3'!E41*E$24</f>
        <v>0</v>
      </c>
      <c r="F67">
        <f>'raw OAM stairs3'!F41*F$24</f>
        <v>1960.0456293179107</v>
      </c>
      <c r="G67">
        <f>'raw OAM stairs3'!G41*G$24</f>
        <v>0</v>
      </c>
      <c r="H67">
        <f>'raw OAM stairs3'!H41*H$24</f>
        <v>0</v>
      </c>
      <c r="I67">
        <f>'raw OAM stairs3'!I41*I$24</f>
        <v>0</v>
      </c>
      <c r="J67">
        <f>'raw OAM stairs3'!J41*J$24</f>
        <v>0</v>
      </c>
      <c r="K67">
        <f>'raw OAM stairs3'!K41*K$24</f>
        <v>0</v>
      </c>
      <c r="L67">
        <f>'raw OAM stairs3'!L41*L$24</f>
        <v>3281.4364879283112</v>
      </c>
      <c r="M67">
        <f>'raw OAM stairs3'!M41*M$24</f>
        <v>0</v>
      </c>
      <c r="N67">
        <f>'raw OAM stairs3'!N41*N$24</f>
        <v>0</v>
      </c>
      <c r="O67">
        <f>'raw OAM stairs3'!O41</f>
        <v>15512</v>
      </c>
      <c r="P67">
        <f t="shared" si="45"/>
        <v>14368.587963138662</v>
      </c>
    </row>
    <row r="68" spans="1:18" x14ac:dyDescent="0.25">
      <c r="A68" t="str">
        <f>'raw OAM stairs3'!A42</f>
        <v>testing20</v>
      </c>
      <c r="B68" t="str">
        <f>'raw OAM stairs3'!B42</f>
        <v>start_40</v>
      </c>
      <c r="C68">
        <f>'raw OAM stairs3'!C42*C$24</f>
        <v>10199.166721069805</v>
      </c>
      <c r="D68">
        <f>'raw OAM stairs3'!D42*D$24</f>
        <v>0</v>
      </c>
      <c r="E68">
        <f>'raw OAM stairs3'!E42*E$24</f>
        <v>0</v>
      </c>
      <c r="F68">
        <f>'raw OAM stairs3'!F42*F$24</f>
        <v>3270.0912006769122</v>
      </c>
      <c r="G68">
        <f>'raw OAM stairs3'!G42*G$24</f>
        <v>0</v>
      </c>
      <c r="H68">
        <f>'raw OAM stairs3'!H42*H$24</f>
        <v>0</v>
      </c>
      <c r="I68">
        <f>'raw OAM stairs3'!I42*I$24</f>
        <v>0</v>
      </c>
      <c r="J68">
        <f>'raw OAM stairs3'!J42*J$24</f>
        <v>0</v>
      </c>
      <c r="K68">
        <f>'raw OAM stairs3'!K42*K$24</f>
        <v>0</v>
      </c>
      <c r="L68">
        <f>'raw OAM stairs3'!L42*L$24</f>
        <v>3317.0269053678808</v>
      </c>
      <c r="M68">
        <f>'raw OAM stairs3'!M42*M$24</f>
        <v>0</v>
      </c>
      <c r="N68">
        <f>'raw OAM stairs3'!N42*N$24</f>
        <v>0</v>
      </c>
      <c r="O68">
        <f>'raw OAM stairs3'!O42</f>
        <v>12842</v>
      </c>
      <c r="P68">
        <f t="shared" si="45"/>
        <v>16786.284827114599</v>
      </c>
    </row>
    <row r="69" spans="1:18" x14ac:dyDescent="0.25">
      <c r="O69">
        <f>SUM(O49:O68)</f>
        <v>305369</v>
      </c>
      <c r="P69">
        <f>SUM(P49:P68)</f>
        <v>343473.95471848617</v>
      </c>
      <c r="Q69" t="s">
        <v>295</v>
      </c>
      <c r="R69" s="20">
        <f>P69/O69</f>
        <v>1.1247833104162053</v>
      </c>
    </row>
    <row r="70" spans="1:18" x14ac:dyDescent="0.25">
      <c r="P70" s="16">
        <f>CORREL(P49:P68,O49:O68)</f>
        <v>0.78202067542064635</v>
      </c>
      <c r="Q70" t="s">
        <v>272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9"/>
  <sheetViews>
    <sheetView zoomScale="60" zoomScaleNormal="60" workbookViewId="0"/>
  </sheetViews>
  <sheetFormatPr defaultRowHeight="15" x14ac:dyDescent="0.25"/>
  <cols>
    <col min="1" max="1" width="12" bestFit="1" customWidth="1"/>
    <col min="2" max="2" width="9.42578125" bestFit="1" customWidth="1"/>
    <col min="3" max="3" width="8.7109375" bestFit="1" customWidth="1"/>
    <col min="4" max="4" width="7.5703125" bestFit="1" customWidth="1"/>
    <col min="5" max="5" width="9.85546875" bestFit="1" customWidth="1"/>
    <col min="6" max="6" width="11.5703125" bestFit="1" customWidth="1"/>
    <col min="7" max="9" width="11.5703125" customWidth="1"/>
    <col min="10" max="10" width="14.85546875" bestFit="1" customWidth="1"/>
    <col min="11" max="13" width="11.5703125" customWidth="1"/>
    <col min="14" max="14" width="12" bestFit="1" customWidth="1"/>
    <col min="15" max="16" width="12.140625" bestFit="1" customWidth="1"/>
    <col min="17" max="17" width="12.28515625" bestFit="1" customWidth="1"/>
    <col min="18" max="21" width="12.28515625" customWidth="1"/>
    <col min="22" max="22" width="13.28515625" bestFit="1" customWidth="1"/>
    <col min="23" max="23" width="18.28515625" bestFit="1" customWidth="1"/>
    <col min="24" max="25" width="18.28515625" customWidth="1"/>
    <col min="26" max="26" width="9.140625" bestFit="1" customWidth="1"/>
    <col min="27" max="27" width="9.28515625" bestFit="1" customWidth="1"/>
    <col min="28" max="28" width="8.140625" bestFit="1" customWidth="1"/>
    <col min="29" max="29" width="9.42578125" bestFit="1" customWidth="1"/>
    <col min="30" max="34" width="9.42578125" customWidth="1"/>
    <col min="35" max="35" width="15.42578125" bestFit="1" customWidth="1"/>
    <col min="36" max="37" width="15.42578125" customWidth="1"/>
  </cols>
  <sheetData>
    <row r="1" spans="1:37" x14ac:dyDescent="0.25">
      <c r="A1" t="s">
        <v>272</v>
      </c>
      <c r="B1" t="s">
        <v>62</v>
      </c>
      <c r="C1" s="16">
        <f>CORREL($B$5:$B$24,C5:C24)</f>
        <v>0.99463206667863358</v>
      </c>
      <c r="D1" s="16">
        <f t="shared" ref="D1:E1" si="0">CORREL($B$5:$B$24,D5:D24)</f>
        <v>0.99999999878240053</v>
      </c>
      <c r="E1" s="16">
        <f t="shared" si="0"/>
        <v>0.9986913972147351</v>
      </c>
      <c r="F1" s="16">
        <f t="shared" ref="F1:I1" si="1">CORREL($B$5:$B$24,F5:F24)</f>
        <v>0.8522818226883101</v>
      </c>
      <c r="G1" s="16">
        <f t="shared" si="1"/>
        <v>0.97300100064781092</v>
      </c>
      <c r="H1" s="16">
        <f t="shared" si="1"/>
        <v>0.98228399558717927</v>
      </c>
      <c r="I1" s="16">
        <f t="shared" si="1"/>
        <v>0.98215379156306115</v>
      </c>
      <c r="J1" s="16">
        <f t="shared" ref="J1:K1" si="2">CORREL($B$5:$B$24,J5:J24)</f>
        <v>0.99418748615619035</v>
      </c>
      <c r="K1" s="16">
        <f t="shared" si="2"/>
        <v>1</v>
      </c>
      <c r="L1" s="16">
        <f t="shared" ref="L1:M1" si="3">CORREL($B$5:$B$24,L5:L24)</f>
        <v>0.99384782054450482</v>
      </c>
      <c r="M1" s="16">
        <f t="shared" si="3"/>
        <v>0.98260981492553512</v>
      </c>
      <c r="N1" s="16"/>
      <c r="Z1" s="20">
        <f>SUM(Z6:Z24)/COUNT(Z6:Z24)</f>
        <v>1</v>
      </c>
      <c r="AA1" s="20">
        <f>SUM(AA6:AA24)/COUNT(AA6:AA24)</f>
        <v>1</v>
      </c>
      <c r="AB1" s="20">
        <f>SUM(AB6:AB24)/COUNT(AB6:AB24)</f>
        <v>1</v>
      </c>
      <c r="AC1" s="20">
        <f>SUM(AC6:AC24)/COUNT(AC6:AC24)</f>
        <v>1</v>
      </c>
      <c r="AD1" s="20">
        <f>SUM(AD6:AD24)/COUNT(AD6:AD24)</f>
        <v>0.94736842105263153</v>
      </c>
      <c r="AE1" s="20">
        <f t="shared" ref="AE1:AG1" si="4">SUM(AE6:AE24)/COUNT(AE6:AE24)</f>
        <v>0.94736842105263153</v>
      </c>
      <c r="AF1" s="20">
        <f t="shared" si="4"/>
        <v>0.94736842105263153</v>
      </c>
      <c r="AG1" s="20">
        <f t="shared" si="4"/>
        <v>0.94736842105263153</v>
      </c>
      <c r="AH1" s="20">
        <f t="shared" ref="AH1:AI1" si="5">SUM(AH6:AH24)/COUNT(AH6:AH24)</f>
        <v>0.94736842105263153</v>
      </c>
      <c r="AI1" s="20">
        <f t="shared" si="5"/>
        <v>1</v>
      </c>
      <c r="AJ1" s="20">
        <f t="shared" ref="AJ1:AK1" si="6">SUM(AJ6:AJ24)/COUNT(AJ6:AJ24)</f>
        <v>1</v>
      </c>
      <c r="AK1" s="20">
        <f t="shared" si="6"/>
        <v>0.94736842105263153</v>
      </c>
    </row>
    <row r="2" spans="1:37" x14ac:dyDescent="0.25">
      <c r="A2" t="s">
        <v>272</v>
      </c>
      <c r="B2" t="s">
        <v>83</v>
      </c>
      <c r="C2" s="16">
        <f>CORREL($B$25:$B$44,C25:C44)</f>
        <v>0.60735438530263974</v>
      </c>
      <c r="D2" s="16">
        <f t="shared" ref="D2:E2" si="7">CORREL($B$25:$B$44,D25:D44)</f>
        <v>0.49295027080196258</v>
      </c>
      <c r="E2" s="16">
        <f t="shared" si="7"/>
        <v>0.59600902495750507</v>
      </c>
      <c r="F2" s="16">
        <f t="shared" ref="F2:I2" si="8">CORREL($B$25:$B$44,F25:F44)</f>
        <v>0.78202067542064635</v>
      </c>
      <c r="G2" s="16">
        <f t="shared" si="8"/>
        <v>0.76201255365720677</v>
      </c>
      <c r="H2" s="16">
        <f t="shared" si="8"/>
        <v>0.62969280692307295</v>
      </c>
      <c r="I2" s="16">
        <f t="shared" si="8"/>
        <v>0.7157043173488814</v>
      </c>
      <c r="J2" s="16">
        <f t="shared" ref="J2:K2" si="9">CORREL($B$25:$B$44,J25:J44)</f>
        <v>0.6715356959913249</v>
      </c>
      <c r="K2" s="16">
        <f t="shared" si="9"/>
        <v>0.60911501512884392</v>
      </c>
      <c r="L2" s="16">
        <f t="shared" ref="L2:M2" si="10">CORREL($B$25:$B$44,L25:L44)</f>
        <v>0.75191461295610706</v>
      </c>
      <c r="M2" s="16">
        <f t="shared" si="10"/>
        <v>0.63927940972317887</v>
      </c>
      <c r="N2" s="16"/>
      <c r="Z2" s="20">
        <f>SUM(Z25:Z44)/COUNT(Z25:Z44)</f>
        <v>1</v>
      </c>
      <c r="AA2" s="20">
        <f t="shared" ref="AA2:AC2" si="11">SUM(AA25:AA44)/COUNT(AA25:AA44)</f>
        <v>0.6</v>
      </c>
      <c r="AB2" s="20">
        <f t="shared" si="11"/>
        <v>0.75</v>
      </c>
      <c r="AC2" s="20">
        <f t="shared" si="11"/>
        <v>0.7</v>
      </c>
      <c r="AD2" s="20">
        <f t="shared" ref="AD2:AG2" si="12">SUM(AD25:AD44)/COUNT(AD25:AD44)</f>
        <v>0.85</v>
      </c>
      <c r="AE2" s="20">
        <f t="shared" si="12"/>
        <v>0.85</v>
      </c>
      <c r="AF2" s="20">
        <f t="shared" si="12"/>
        <v>0.75</v>
      </c>
      <c r="AG2" s="20">
        <f t="shared" si="12"/>
        <v>0.85</v>
      </c>
      <c r="AH2" s="20">
        <f t="shared" ref="AH2:AI2" si="13">SUM(AH25:AH44)/COUNT(AH25:AH44)</f>
        <v>0.7</v>
      </c>
      <c r="AI2" s="20">
        <f t="shared" si="13"/>
        <v>0.7</v>
      </c>
      <c r="AJ2" s="20">
        <f t="shared" ref="AJ2:AK2" si="14">SUM(AJ25:AJ44)/COUNT(AJ25:AJ44)</f>
        <v>0.8</v>
      </c>
      <c r="AK2" s="20">
        <f t="shared" si="14"/>
        <v>0.75</v>
      </c>
    </row>
    <row r="3" spans="1:37" x14ac:dyDescent="0.25">
      <c r="A3" t="s">
        <v>272</v>
      </c>
      <c r="B3" t="s">
        <v>295</v>
      </c>
      <c r="C3" s="16">
        <f>CORREL($B$5:$B$44,C5:C44)</f>
        <v>0.81298155207586065</v>
      </c>
      <c r="D3" s="16">
        <f>CORREL($B$5:$B$44,D5:D44)</f>
        <v>0.63489077120481274</v>
      </c>
      <c r="E3" s="16">
        <f>CORREL($B$5:$B$44,E5:E44)</f>
        <v>0.76426606301655886</v>
      </c>
      <c r="F3" s="16">
        <f t="shared" ref="F3:I3" si="15">CORREL($B$5:$B$44,F5:F44)</f>
        <v>0.77858783733135117</v>
      </c>
      <c r="G3" s="16">
        <f t="shared" si="15"/>
        <v>0.85420093190211244</v>
      </c>
      <c r="H3" s="16">
        <f t="shared" si="15"/>
        <v>0.83136251170620745</v>
      </c>
      <c r="I3" s="16">
        <f t="shared" si="15"/>
        <v>0.85575644546975271</v>
      </c>
      <c r="J3" s="16">
        <f t="shared" ref="J3:K3" si="16">CORREL($B$5:$B$44,J5:J44)</f>
        <v>0.82668131550823687</v>
      </c>
      <c r="K3" s="16">
        <f t="shared" si="16"/>
        <v>0.80661214477853105</v>
      </c>
      <c r="L3" s="16">
        <f t="shared" ref="L3:M3" si="17">CORREL($B$5:$B$44,L5:L44)</f>
        <v>0.87269461062092024</v>
      </c>
      <c r="M3" s="16">
        <f t="shared" si="17"/>
        <v>0.8346983585743184</v>
      </c>
      <c r="N3" s="16"/>
      <c r="Z3" s="20">
        <f>SUM(Z6:Z44)/COUNT(Z6:Z44)</f>
        <v>1</v>
      </c>
      <c r="AA3" s="20">
        <f t="shared" ref="AA3:AC3" si="18">SUM(AA6:AA44)/COUNT(AA6:AA44)</f>
        <v>0.79487179487179482</v>
      </c>
      <c r="AB3" s="20">
        <f t="shared" si="18"/>
        <v>0.87179487179487181</v>
      </c>
      <c r="AC3" s="20">
        <f t="shared" si="18"/>
        <v>0.84615384615384615</v>
      </c>
      <c r="AD3" s="20">
        <f t="shared" ref="AD3:AG3" si="19">SUM(AD6:AD44)/COUNT(AD6:AD44)</f>
        <v>0.89743589743589747</v>
      </c>
      <c r="AE3" s="20">
        <f t="shared" si="19"/>
        <v>0.89743589743589747</v>
      </c>
      <c r="AF3" s="20">
        <f t="shared" si="19"/>
        <v>0.84615384615384615</v>
      </c>
      <c r="AG3" s="20">
        <f t="shared" si="19"/>
        <v>0.89743589743589747</v>
      </c>
      <c r="AH3" s="20">
        <f t="shared" ref="AH3:AI3" si="20">SUM(AH6:AH44)/COUNT(AH6:AH44)</f>
        <v>0.82051282051282048</v>
      </c>
      <c r="AI3" s="20">
        <f t="shared" si="20"/>
        <v>0.84615384615384615</v>
      </c>
      <c r="AJ3" s="20">
        <f t="shared" ref="AJ3:AK3" si="21">SUM(AJ6:AJ44)/COUNT(AJ6:AJ44)</f>
        <v>0.89743589743589747</v>
      </c>
      <c r="AK3" s="20">
        <f t="shared" si="21"/>
        <v>0.84615384615384615</v>
      </c>
    </row>
    <row r="4" spans="1:37" x14ac:dyDescent="0.25">
      <c r="A4" t="s">
        <v>1</v>
      </c>
      <c r="B4" t="str">
        <f>'raw OAM stairs3'!AE2</f>
        <v>Y</v>
      </c>
      <c r="C4" t="s">
        <v>284</v>
      </c>
      <c r="D4" t="s">
        <v>285</v>
      </c>
      <c r="E4" t="s">
        <v>286</v>
      </c>
      <c r="F4" t="s">
        <v>300</v>
      </c>
      <c r="G4" t="s">
        <v>309</v>
      </c>
      <c r="H4" t="s">
        <v>310</v>
      </c>
      <c r="I4" t="s">
        <v>311</v>
      </c>
      <c r="J4" t="s">
        <v>415</v>
      </c>
      <c r="K4" t="s">
        <v>416</v>
      </c>
      <c r="L4" t="s">
        <v>448</v>
      </c>
      <c r="M4" t="s">
        <v>446</v>
      </c>
      <c r="N4" t="s">
        <v>287</v>
      </c>
      <c r="O4" t="s">
        <v>288</v>
      </c>
      <c r="P4" t="s">
        <v>289</v>
      </c>
      <c r="Q4" t="s">
        <v>290</v>
      </c>
      <c r="R4" t="s">
        <v>304</v>
      </c>
      <c r="S4" t="s">
        <v>312</v>
      </c>
      <c r="T4" t="s">
        <v>313</v>
      </c>
      <c r="U4" t="s">
        <v>314</v>
      </c>
      <c r="V4" t="s">
        <v>417</v>
      </c>
      <c r="W4" t="s">
        <v>418</v>
      </c>
      <c r="X4" t="str">
        <f>L4</f>
        <v>model_h3</v>
      </c>
      <c r="Y4" t="str">
        <f>M4</f>
        <v>model_h2</v>
      </c>
      <c r="Z4" t="s">
        <v>291</v>
      </c>
      <c r="AA4" t="s">
        <v>292</v>
      </c>
      <c r="AB4" t="s">
        <v>293</v>
      </c>
      <c r="AC4" t="s">
        <v>294</v>
      </c>
      <c r="AD4" t="s">
        <v>305</v>
      </c>
      <c r="AE4" t="s">
        <v>315</v>
      </c>
      <c r="AF4" t="s">
        <v>316</v>
      </c>
      <c r="AG4" t="s">
        <v>317</v>
      </c>
      <c r="AH4" t="s">
        <v>419</v>
      </c>
      <c r="AI4" t="s">
        <v>420</v>
      </c>
      <c r="AJ4" t="str">
        <f>X4</f>
        <v>model_h3</v>
      </c>
      <c r="AK4" t="str">
        <f>Y4</f>
        <v>model_h2</v>
      </c>
    </row>
    <row r="5" spans="1:37" x14ac:dyDescent="0.25">
      <c r="A5">
        <v>13</v>
      </c>
      <c r="B5">
        <f>'raw OAM stairs3'!AE3</f>
        <v>18648</v>
      </c>
      <c r="C5">
        <f>'raw OAM stairs3'!AF3</f>
        <v>18642</v>
      </c>
      <c r="D5">
        <f>'raw OAM stairs5'!AF3</f>
        <v>18648</v>
      </c>
      <c r="E5">
        <f>AVERAGE(D5,C5)</f>
        <v>18645</v>
      </c>
      <c r="F5" s="24">
        <f>'regression pure'!P26</f>
        <v>16190.489285606121</v>
      </c>
      <c r="G5" s="24">
        <f>'regression with bubbles 1'!P30</f>
        <v>17438.355929481131</v>
      </c>
      <c r="H5" s="24">
        <f>'regression with bubbles 2'!P30</f>
        <v>16957.466477021779</v>
      </c>
      <c r="I5" s="24">
        <f>'regression with bubbles 2'!T30</f>
        <v>17197.911203251453</v>
      </c>
      <c r="J5" s="24">
        <f>AVERAGE(I5,E5)</f>
        <v>17921.455601625727</v>
      </c>
      <c r="K5" s="24">
        <f>'model_based hybrid'!I96</f>
        <v>18648</v>
      </c>
      <c r="L5" s="24">
        <f>'model_based hybrid (3)'!F96</f>
        <v>18612.400000000001</v>
      </c>
      <c r="M5" s="24">
        <f>'model_based hybrid (2)'!S3</f>
        <v>16979.827379907656</v>
      </c>
    </row>
    <row r="6" spans="1:37" x14ac:dyDescent="0.25">
      <c r="A6">
        <v>14</v>
      </c>
      <c r="B6">
        <f>'raw OAM stairs3'!AE4</f>
        <v>11282</v>
      </c>
      <c r="C6">
        <f>'raw OAM stairs3'!AF4</f>
        <v>11277.9</v>
      </c>
      <c r="D6">
        <f>'raw OAM stairs5'!AF4</f>
        <v>11283</v>
      </c>
      <c r="E6">
        <f t="shared" ref="E6:E44" si="22">AVERAGE(D6,C6)</f>
        <v>11280.45</v>
      </c>
      <c r="F6" s="24">
        <f>'regression pure'!P27</f>
        <v>9931.4147899703203</v>
      </c>
      <c r="G6" s="24">
        <f>'regression with bubbles 1'!P31</f>
        <v>11394.413346758618</v>
      </c>
      <c r="H6" s="24">
        <f>'regression with bubbles 2'!P31</f>
        <v>11919.055886522685</v>
      </c>
      <c r="I6" s="24">
        <f>'regression with bubbles 2'!T31</f>
        <v>11656.734616640651</v>
      </c>
      <c r="J6" s="24">
        <f t="shared" ref="J6:J44" si="23">AVERAGE(I6,E6)</f>
        <v>11468.592308320327</v>
      </c>
      <c r="K6" s="24">
        <f>'model_based hybrid'!I97</f>
        <v>11282</v>
      </c>
      <c r="L6" s="24">
        <f>'model_based hybrid (3)'!F97</f>
        <v>11188.1</v>
      </c>
      <c r="M6" s="24">
        <f>'model_based hybrid (2)'!S4</f>
        <v>11894.660504839161</v>
      </c>
      <c r="N6">
        <f>IF(B6&gt;B5,1,0)</f>
        <v>0</v>
      </c>
      <c r="O6">
        <f t="shared" ref="O6:O44" si="24">IF(C6&gt;C5,1,0)</f>
        <v>0</v>
      </c>
      <c r="P6">
        <f t="shared" ref="P6:P44" si="25">IF(D6&gt;D5,1,0)</f>
        <v>0</v>
      </c>
      <c r="Q6">
        <f t="shared" ref="Q6:Q44" si="26">IF(E6&gt;E5,1,0)</f>
        <v>0</v>
      </c>
      <c r="R6">
        <f t="shared" ref="R6:R44" si="27">IF(F6&gt;F5,1,0)</f>
        <v>0</v>
      </c>
      <c r="S6">
        <f t="shared" ref="S6:S44" si="28">IF(G6&gt;G5,1,0)</f>
        <v>0</v>
      </c>
      <c r="T6">
        <f t="shared" ref="T6:T44" si="29">IF(H6&gt;H5,1,0)</f>
        <v>0</v>
      </c>
      <c r="U6">
        <f t="shared" ref="U6:U44" si="30">IF(I6&gt;I5,1,0)</f>
        <v>0</v>
      </c>
      <c r="V6">
        <f t="shared" ref="V6:V44" si="31">IF(J6&gt;J5,1,0)</f>
        <v>0</v>
      </c>
      <c r="W6">
        <f t="shared" ref="W6:W44" si="32">IF(K6&gt;K5,1,0)</f>
        <v>0</v>
      </c>
      <c r="X6">
        <f t="shared" ref="X6:X44" si="33">IF(L6&gt;L5,1,0)</f>
        <v>0</v>
      </c>
      <c r="Y6">
        <f t="shared" ref="Y6:Y44" si="34">IF(M6&gt;M5,1,0)</f>
        <v>0</v>
      </c>
      <c r="Z6">
        <f>IF(N6=$N6,1,0)</f>
        <v>1</v>
      </c>
      <c r="AA6">
        <f t="shared" ref="AA6:AA44" si="35">IF(O6=$N6,1,0)</f>
        <v>1</v>
      </c>
      <c r="AB6">
        <f t="shared" ref="AB6:AB44" si="36">IF(P6=$N6,1,0)</f>
        <v>1</v>
      </c>
      <c r="AC6">
        <f t="shared" ref="AC6:AC44" si="37">IF(Q6=$N6,1,0)</f>
        <v>1</v>
      </c>
      <c r="AD6">
        <f t="shared" ref="AD6:AD44" si="38">IF(R6=$N6,1,0)</f>
        <v>1</v>
      </c>
      <c r="AE6">
        <f t="shared" ref="AE6:AE44" si="39">IF(S6=$N6,1,0)</f>
        <v>1</v>
      </c>
      <c r="AF6">
        <f t="shared" ref="AF6:AF44" si="40">IF(T6=$N6,1,0)</f>
        <v>1</v>
      </c>
      <c r="AG6">
        <f t="shared" ref="AG6:AG44" si="41">IF(U6=$N6,1,0)</f>
        <v>1</v>
      </c>
      <c r="AH6">
        <f t="shared" ref="AH6:AH44" si="42">IF(V6=$N6,1,0)</f>
        <v>1</v>
      </c>
      <c r="AI6">
        <f t="shared" ref="AI6:AI44" si="43">IF(W6=$N6,1,0)</f>
        <v>1</v>
      </c>
      <c r="AJ6">
        <f t="shared" ref="AJ6:AJ44" si="44">IF(X6=$N6,1,0)</f>
        <v>1</v>
      </c>
      <c r="AK6">
        <f t="shared" ref="AK6:AK44" si="45">IF(Y6=$N6,1,0)</f>
        <v>1</v>
      </c>
    </row>
    <row r="7" spans="1:37" x14ac:dyDescent="0.25">
      <c r="A7">
        <v>15</v>
      </c>
      <c r="B7">
        <f>'raw OAM stairs3'!AE5</f>
        <v>11137</v>
      </c>
      <c r="C7">
        <f>'raw OAM stairs3'!AF5</f>
        <v>11133.9</v>
      </c>
      <c r="D7">
        <f>'raw OAM stairs5'!AF5</f>
        <v>11137</v>
      </c>
      <c r="E7">
        <f t="shared" si="22"/>
        <v>11135.45</v>
      </c>
      <c r="F7" s="24">
        <f>'regression pure'!P28</f>
        <v>10316.290828303043</v>
      </c>
      <c r="G7" s="24">
        <f>'regression with bubbles 1'!P32</f>
        <v>11684.996720450663</v>
      </c>
      <c r="H7" s="24">
        <f>'regression with bubbles 2'!P32</f>
        <v>12440.015853816369</v>
      </c>
      <c r="I7" s="24">
        <f>'regression with bubbles 2'!T32</f>
        <v>12062.506287133516</v>
      </c>
      <c r="J7" s="24">
        <f t="shared" si="23"/>
        <v>11598.978143566757</v>
      </c>
      <c r="K7" s="24">
        <f>'model_based hybrid'!I98</f>
        <v>11137</v>
      </c>
      <c r="L7" s="24">
        <f>'model_based hybrid (3)'!F98</f>
        <v>11188.1</v>
      </c>
      <c r="M7" s="24">
        <f>'model_based hybrid (2)'!S5</f>
        <v>12404.908178788846</v>
      </c>
      <c r="N7">
        <f t="shared" ref="N7:N44" si="46">IF(B7&gt;B6,1,0)</f>
        <v>0</v>
      </c>
      <c r="O7">
        <f t="shared" si="24"/>
        <v>0</v>
      </c>
      <c r="P7">
        <f t="shared" si="25"/>
        <v>0</v>
      </c>
      <c r="Q7">
        <f t="shared" si="26"/>
        <v>0</v>
      </c>
      <c r="R7">
        <f t="shared" si="27"/>
        <v>1</v>
      </c>
      <c r="S7">
        <f t="shared" si="28"/>
        <v>1</v>
      </c>
      <c r="T7">
        <f t="shared" si="29"/>
        <v>1</v>
      </c>
      <c r="U7">
        <f t="shared" si="30"/>
        <v>1</v>
      </c>
      <c r="V7">
        <f t="shared" si="31"/>
        <v>1</v>
      </c>
      <c r="W7">
        <f t="shared" si="32"/>
        <v>0</v>
      </c>
      <c r="X7">
        <f t="shared" si="33"/>
        <v>0</v>
      </c>
      <c r="Y7">
        <f t="shared" si="34"/>
        <v>1</v>
      </c>
      <c r="Z7">
        <f t="shared" ref="Z7:Z44" si="47">IF(N7=$N7,1,0)</f>
        <v>1</v>
      </c>
      <c r="AA7">
        <f t="shared" si="35"/>
        <v>1</v>
      </c>
      <c r="AB7">
        <f t="shared" si="36"/>
        <v>1</v>
      </c>
      <c r="AC7">
        <f t="shared" si="37"/>
        <v>1</v>
      </c>
      <c r="AD7">
        <f t="shared" si="38"/>
        <v>0</v>
      </c>
      <c r="AE7">
        <f t="shared" si="39"/>
        <v>0</v>
      </c>
      <c r="AF7">
        <f t="shared" si="40"/>
        <v>0</v>
      </c>
      <c r="AG7">
        <f t="shared" si="41"/>
        <v>0</v>
      </c>
      <c r="AH7">
        <f t="shared" si="42"/>
        <v>0</v>
      </c>
      <c r="AI7">
        <f t="shared" si="43"/>
        <v>1</v>
      </c>
      <c r="AJ7">
        <f t="shared" si="44"/>
        <v>1</v>
      </c>
      <c r="AK7">
        <f t="shared" si="45"/>
        <v>0</v>
      </c>
    </row>
    <row r="8" spans="1:37" x14ac:dyDescent="0.25">
      <c r="A8">
        <v>16</v>
      </c>
      <c r="B8">
        <f>'raw OAM stairs3'!AE6</f>
        <v>12420</v>
      </c>
      <c r="C8">
        <f>'raw OAM stairs3'!AF6</f>
        <v>12971.3</v>
      </c>
      <c r="D8">
        <f>'raw OAM stairs5'!AF6</f>
        <v>12420</v>
      </c>
      <c r="E8">
        <f t="shared" si="22"/>
        <v>12695.65</v>
      </c>
      <c r="F8" s="24">
        <f>'regression pure'!P29</f>
        <v>14176.075142656984</v>
      </c>
      <c r="G8" s="24">
        <f>'regression with bubbles 1'!P33</f>
        <v>13807.449421247267</v>
      </c>
      <c r="H8" s="24">
        <f>'regression with bubbles 2'!P33</f>
        <v>12968.356609502023</v>
      </c>
      <c r="I8" s="24">
        <f>'regression with bubbles 2'!T33</f>
        <v>13387.903015374646</v>
      </c>
      <c r="J8" s="24">
        <f t="shared" si="23"/>
        <v>13041.776507687322</v>
      </c>
      <c r="K8" s="24">
        <f>'model_based hybrid'!I99</f>
        <v>12420</v>
      </c>
      <c r="L8" s="24">
        <f>'model_based hybrid (3)'!F99</f>
        <v>12396.3</v>
      </c>
      <c r="M8" s="24">
        <f>'model_based hybrid (2)'!S6</f>
        <v>13007.373629419961</v>
      </c>
      <c r="N8">
        <f t="shared" si="46"/>
        <v>1</v>
      </c>
      <c r="O8">
        <f t="shared" si="24"/>
        <v>1</v>
      </c>
      <c r="P8">
        <f t="shared" si="25"/>
        <v>1</v>
      </c>
      <c r="Q8">
        <f t="shared" si="26"/>
        <v>1</v>
      </c>
      <c r="R8">
        <f t="shared" si="27"/>
        <v>1</v>
      </c>
      <c r="S8">
        <f t="shared" si="28"/>
        <v>1</v>
      </c>
      <c r="T8">
        <f t="shared" si="29"/>
        <v>1</v>
      </c>
      <c r="U8">
        <f t="shared" si="30"/>
        <v>1</v>
      </c>
      <c r="V8">
        <f t="shared" si="31"/>
        <v>1</v>
      </c>
      <c r="W8">
        <f t="shared" si="32"/>
        <v>1</v>
      </c>
      <c r="X8">
        <f t="shared" si="33"/>
        <v>1</v>
      </c>
      <c r="Y8">
        <f t="shared" si="34"/>
        <v>1</v>
      </c>
      <c r="Z8">
        <f t="shared" si="47"/>
        <v>1</v>
      </c>
      <c r="AA8">
        <f t="shared" si="35"/>
        <v>1</v>
      </c>
      <c r="AB8">
        <f t="shared" si="36"/>
        <v>1</v>
      </c>
      <c r="AC8">
        <f t="shared" si="37"/>
        <v>1</v>
      </c>
      <c r="AD8">
        <f t="shared" si="38"/>
        <v>1</v>
      </c>
      <c r="AE8">
        <f t="shared" si="39"/>
        <v>1</v>
      </c>
      <c r="AF8">
        <f t="shared" si="40"/>
        <v>1</v>
      </c>
      <c r="AG8">
        <f t="shared" si="41"/>
        <v>1</v>
      </c>
      <c r="AH8">
        <f t="shared" si="42"/>
        <v>1</v>
      </c>
      <c r="AI8">
        <f t="shared" si="43"/>
        <v>1</v>
      </c>
      <c r="AJ8">
        <f t="shared" si="44"/>
        <v>1</v>
      </c>
      <c r="AK8">
        <f t="shared" si="45"/>
        <v>1</v>
      </c>
    </row>
    <row r="9" spans="1:37" x14ac:dyDescent="0.25">
      <c r="A9">
        <v>17</v>
      </c>
      <c r="B9">
        <f>'raw OAM stairs3'!AE7</f>
        <v>5687</v>
      </c>
      <c r="C9">
        <f>'raw OAM stairs3'!AF7</f>
        <v>7150.2</v>
      </c>
      <c r="D9">
        <f>'raw OAM stairs5'!AF7</f>
        <v>5687</v>
      </c>
      <c r="E9">
        <f t="shared" si="22"/>
        <v>6418.6</v>
      </c>
      <c r="F9" s="24">
        <f>'regression pure'!P30</f>
        <v>11181.379875042903</v>
      </c>
      <c r="G9" s="24">
        <f>'regression with bubbles 1'!P34</f>
        <v>9466.1148835801378</v>
      </c>
      <c r="H9" s="24">
        <f>'regression with bubbles 2'!P34</f>
        <v>7522.0835094832364</v>
      </c>
      <c r="I9" s="24">
        <f>'regression with bubbles 2'!T34</f>
        <v>8494.0991965316862</v>
      </c>
      <c r="J9" s="24">
        <f t="shared" si="23"/>
        <v>7456.3495982658433</v>
      </c>
      <c r="K9" s="24">
        <f>'model_based hybrid'!I100</f>
        <v>5687</v>
      </c>
      <c r="L9" s="24">
        <f>'model_based hybrid (3)'!F100</f>
        <v>7323.5</v>
      </c>
      <c r="M9" s="24">
        <f>'model_based hybrid (2)'!S7</f>
        <v>7612.4791259062677</v>
      </c>
      <c r="N9">
        <f t="shared" si="46"/>
        <v>0</v>
      </c>
      <c r="O9">
        <f t="shared" si="24"/>
        <v>0</v>
      </c>
      <c r="P9">
        <f t="shared" si="25"/>
        <v>0</v>
      </c>
      <c r="Q9">
        <f t="shared" si="26"/>
        <v>0</v>
      </c>
      <c r="R9">
        <f t="shared" si="27"/>
        <v>0</v>
      </c>
      <c r="S9">
        <f t="shared" si="28"/>
        <v>0</v>
      </c>
      <c r="T9">
        <f t="shared" si="29"/>
        <v>0</v>
      </c>
      <c r="U9">
        <f t="shared" si="30"/>
        <v>0</v>
      </c>
      <c r="V9">
        <f t="shared" si="31"/>
        <v>0</v>
      </c>
      <c r="W9">
        <f t="shared" si="32"/>
        <v>0</v>
      </c>
      <c r="X9">
        <f t="shared" si="33"/>
        <v>0</v>
      </c>
      <c r="Y9">
        <f t="shared" si="34"/>
        <v>0</v>
      </c>
      <c r="Z9">
        <f t="shared" si="47"/>
        <v>1</v>
      </c>
      <c r="AA9">
        <f t="shared" si="35"/>
        <v>1</v>
      </c>
      <c r="AB9">
        <f t="shared" si="36"/>
        <v>1</v>
      </c>
      <c r="AC9">
        <f t="shared" si="37"/>
        <v>1</v>
      </c>
      <c r="AD9">
        <f t="shared" si="38"/>
        <v>1</v>
      </c>
      <c r="AE9">
        <f t="shared" si="39"/>
        <v>1</v>
      </c>
      <c r="AF9">
        <f t="shared" si="40"/>
        <v>1</v>
      </c>
      <c r="AG9">
        <f t="shared" si="41"/>
        <v>1</v>
      </c>
      <c r="AH9">
        <f t="shared" si="42"/>
        <v>1</v>
      </c>
      <c r="AI9">
        <f t="shared" si="43"/>
        <v>1</v>
      </c>
      <c r="AJ9">
        <f t="shared" si="44"/>
        <v>1</v>
      </c>
      <c r="AK9">
        <f t="shared" si="45"/>
        <v>1</v>
      </c>
    </row>
    <row r="10" spans="1:37" x14ac:dyDescent="0.25">
      <c r="A10">
        <v>18</v>
      </c>
      <c r="B10">
        <f>'raw OAM stairs3'!AE8</f>
        <v>13074</v>
      </c>
      <c r="C10">
        <f>'raw OAM stairs3'!AF8</f>
        <v>13069.8</v>
      </c>
      <c r="D10">
        <f>'raw OAM stairs5'!AF8</f>
        <v>13074</v>
      </c>
      <c r="E10">
        <f t="shared" si="22"/>
        <v>13071.9</v>
      </c>
      <c r="F10" s="24">
        <f>'regression pure'!P31</f>
        <v>12268.888002063266</v>
      </c>
      <c r="G10" s="24">
        <f>'regression with bubbles 1'!P35</f>
        <v>13495.175349975172</v>
      </c>
      <c r="H10" s="24">
        <f>'regression with bubbles 2'!P35</f>
        <v>14111.646915787827</v>
      </c>
      <c r="I10" s="24">
        <f>'regression with bubbles 2'!T35</f>
        <v>13803.4111328815</v>
      </c>
      <c r="J10" s="24">
        <f t="shared" si="23"/>
        <v>13437.65556644075</v>
      </c>
      <c r="K10" s="24">
        <f>'model_based hybrid'!I101</f>
        <v>13074</v>
      </c>
      <c r="L10" s="24">
        <f>'model_based hybrid (3)'!F101</f>
        <v>13049</v>
      </c>
      <c r="M10" s="24">
        <f>'model_based hybrid (2)'!S8</f>
        <v>14082.981571275199</v>
      </c>
      <c r="N10">
        <f t="shared" si="46"/>
        <v>1</v>
      </c>
      <c r="O10">
        <f t="shared" si="24"/>
        <v>1</v>
      </c>
      <c r="P10">
        <f t="shared" si="25"/>
        <v>1</v>
      </c>
      <c r="Q10">
        <f t="shared" si="26"/>
        <v>1</v>
      </c>
      <c r="R10">
        <f t="shared" si="27"/>
        <v>1</v>
      </c>
      <c r="S10">
        <f t="shared" si="28"/>
        <v>1</v>
      </c>
      <c r="T10">
        <f t="shared" si="29"/>
        <v>1</v>
      </c>
      <c r="U10">
        <f t="shared" si="30"/>
        <v>1</v>
      </c>
      <c r="V10">
        <f t="shared" si="31"/>
        <v>1</v>
      </c>
      <c r="W10">
        <f t="shared" si="32"/>
        <v>1</v>
      </c>
      <c r="X10">
        <f t="shared" si="33"/>
        <v>1</v>
      </c>
      <c r="Y10">
        <f t="shared" si="34"/>
        <v>1</v>
      </c>
      <c r="Z10">
        <f t="shared" si="47"/>
        <v>1</v>
      </c>
      <c r="AA10">
        <f t="shared" si="35"/>
        <v>1</v>
      </c>
      <c r="AB10">
        <f t="shared" si="36"/>
        <v>1</v>
      </c>
      <c r="AC10">
        <f t="shared" si="37"/>
        <v>1</v>
      </c>
      <c r="AD10">
        <f t="shared" si="38"/>
        <v>1</v>
      </c>
      <c r="AE10">
        <f t="shared" si="39"/>
        <v>1</v>
      </c>
      <c r="AF10">
        <f t="shared" si="40"/>
        <v>1</v>
      </c>
      <c r="AG10">
        <f t="shared" si="41"/>
        <v>1</v>
      </c>
      <c r="AH10">
        <f t="shared" si="42"/>
        <v>1</v>
      </c>
      <c r="AI10">
        <f t="shared" si="43"/>
        <v>1</v>
      </c>
      <c r="AJ10">
        <f t="shared" si="44"/>
        <v>1</v>
      </c>
      <c r="AK10">
        <f t="shared" si="45"/>
        <v>1</v>
      </c>
    </row>
    <row r="11" spans="1:37" x14ac:dyDescent="0.25">
      <c r="A11">
        <v>19</v>
      </c>
      <c r="B11">
        <f>'raw OAM stairs3'!AE9</f>
        <v>21735</v>
      </c>
      <c r="C11">
        <f>'raw OAM stairs3'!AF9</f>
        <v>21729</v>
      </c>
      <c r="D11">
        <f>'raw OAM stairs5'!AF9</f>
        <v>21735</v>
      </c>
      <c r="E11">
        <f t="shared" si="22"/>
        <v>21732</v>
      </c>
      <c r="F11" s="24">
        <f>'regression pure'!P32</f>
        <v>14978.588899654973</v>
      </c>
      <c r="G11" s="24">
        <f>'regression with bubbles 1'!P36</f>
        <v>18661.857235113432</v>
      </c>
      <c r="H11" s="24">
        <f>'regression with bubbles 2'!P36</f>
        <v>19917.420231641765</v>
      </c>
      <c r="I11" s="24">
        <f>'regression with bubbles 2'!T36</f>
        <v>19289.6387333776</v>
      </c>
      <c r="J11" s="24">
        <f t="shared" si="23"/>
        <v>20510.8193666888</v>
      </c>
      <c r="K11" s="24">
        <f>'model_based hybrid'!I102</f>
        <v>21735</v>
      </c>
      <c r="L11" s="24">
        <f>'model_based hybrid (3)'!F102</f>
        <v>21693.5</v>
      </c>
      <c r="M11" s="24">
        <f>'model_based hybrid (2)'!S9</f>
        <v>19859.037740819211</v>
      </c>
      <c r="N11">
        <f t="shared" si="46"/>
        <v>1</v>
      </c>
      <c r="O11">
        <f t="shared" si="24"/>
        <v>1</v>
      </c>
      <c r="P11">
        <f t="shared" si="25"/>
        <v>1</v>
      </c>
      <c r="Q11">
        <f t="shared" si="26"/>
        <v>1</v>
      </c>
      <c r="R11">
        <f t="shared" si="27"/>
        <v>1</v>
      </c>
      <c r="S11">
        <f t="shared" si="28"/>
        <v>1</v>
      </c>
      <c r="T11">
        <f t="shared" si="29"/>
        <v>1</v>
      </c>
      <c r="U11">
        <f t="shared" si="30"/>
        <v>1</v>
      </c>
      <c r="V11">
        <f t="shared" si="31"/>
        <v>1</v>
      </c>
      <c r="W11">
        <f t="shared" si="32"/>
        <v>1</v>
      </c>
      <c r="X11">
        <f t="shared" si="33"/>
        <v>1</v>
      </c>
      <c r="Y11">
        <f t="shared" si="34"/>
        <v>1</v>
      </c>
      <c r="Z11">
        <f t="shared" si="47"/>
        <v>1</v>
      </c>
      <c r="AA11">
        <f t="shared" si="35"/>
        <v>1</v>
      </c>
      <c r="AB11">
        <f t="shared" si="36"/>
        <v>1</v>
      </c>
      <c r="AC11">
        <f t="shared" si="37"/>
        <v>1</v>
      </c>
      <c r="AD11">
        <f t="shared" si="38"/>
        <v>1</v>
      </c>
      <c r="AE11">
        <f t="shared" si="39"/>
        <v>1</v>
      </c>
      <c r="AF11">
        <f t="shared" si="40"/>
        <v>1</v>
      </c>
      <c r="AG11">
        <f t="shared" si="41"/>
        <v>1</v>
      </c>
      <c r="AH11">
        <f t="shared" si="42"/>
        <v>1</v>
      </c>
      <c r="AI11">
        <f t="shared" si="43"/>
        <v>1</v>
      </c>
      <c r="AJ11">
        <f t="shared" si="44"/>
        <v>1</v>
      </c>
      <c r="AK11">
        <f t="shared" si="45"/>
        <v>1</v>
      </c>
    </row>
    <row r="12" spans="1:37" x14ac:dyDescent="0.25">
      <c r="A12">
        <v>20</v>
      </c>
      <c r="B12">
        <f>'raw OAM stairs3'!AE10</f>
        <v>6407</v>
      </c>
      <c r="C12">
        <f>'raw OAM stairs3'!AF10</f>
        <v>7423.6</v>
      </c>
      <c r="D12">
        <f>'raw OAM stairs5'!AF10</f>
        <v>6407</v>
      </c>
      <c r="E12">
        <f t="shared" si="22"/>
        <v>6915.3</v>
      </c>
      <c r="F12" s="24">
        <f>'regression pure'!P33</f>
        <v>11737.58223441054</v>
      </c>
      <c r="G12" s="24">
        <f>'regression with bubbles 1'!P37</f>
        <v>9123.4750102808939</v>
      </c>
      <c r="H12" s="24">
        <f>'regression with bubbles 2'!P37</f>
        <v>7619.0761971212532</v>
      </c>
      <c r="I12" s="24">
        <f>'regression with bubbles 2'!T37</f>
        <v>8371.2756037010731</v>
      </c>
      <c r="J12" s="24">
        <f t="shared" si="23"/>
        <v>7643.2878018505362</v>
      </c>
      <c r="K12" s="24">
        <f>'model_based hybrid'!I103</f>
        <v>6407</v>
      </c>
      <c r="L12" s="24">
        <f>'model_based hybrid (3)'!F103</f>
        <v>7682.8</v>
      </c>
      <c r="M12" s="24">
        <f>'model_based hybrid (2)'!S10</f>
        <v>7689.0293160206784</v>
      </c>
      <c r="N12">
        <f t="shared" si="46"/>
        <v>0</v>
      </c>
      <c r="O12">
        <f t="shared" si="24"/>
        <v>0</v>
      </c>
      <c r="P12">
        <f t="shared" si="25"/>
        <v>0</v>
      </c>
      <c r="Q12">
        <f t="shared" si="26"/>
        <v>0</v>
      </c>
      <c r="R12">
        <f t="shared" si="27"/>
        <v>0</v>
      </c>
      <c r="S12">
        <f t="shared" si="28"/>
        <v>0</v>
      </c>
      <c r="T12">
        <f t="shared" si="29"/>
        <v>0</v>
      </c>
      <c r="U12">
        <f t="shared" si="30"/>
        <v>0</v>
      </c>
      <c r="V12">
        <f t="shared" si="31"/>
        <v>0</v>
      </c>
      <c r="W12">
        <f t="shared" si="32"/>
        <v>0</v>
      </c>
      <c r="X12">
        <f t="shared" si="33"/>
        <v>0</v>
      </c>
      <c r="Y12">
        <f t="shared" si="34"/>
        <v>0</v>
      </c>
      <c r="Z12">
        <f t="shared" si="47"/>
        <v>1</v>
      </c>
      <c r="AA12">
        <f t="shared" si="35"/>
        <v>1</v>
      </c>
      <c r="AB12">
        <f t="shared" si="36"/>
        <v>1</v>
      </c>
      <c r="AC12">
        <f t="shared" si="37"/>
        <v>1</v>
      </c>
      <c r="AD12">
        <f t="shared" si="38"/>
        <v>1</v>
      </c>
      <c r="AE12">
        <f t="shared" si="39"/>
        <v>1</v>
      </c>
      <c r="AF12">
        <f t="shared" si="40"/>
        <v>1</v>
      </c>
      <c r="AG12">
        <f t="shared" si="41"/>
        <v>1</v>
      </c>
      <c r="AH12">
        <f t="shared" si="42"/>
        <v>1</v>
      </c>
      <c r="AI12">
        <f t="shared" si="43"/>
        <v>1</v>
      </c>
      <c r="AJ12">
        <f t="shared" si="44"/>
        <v>1</v>
      </c>
      <c r="AK12">
        <f t="shared" si="45"/>
        <v>1</v>
      </c>
    </row>
    <row r="13" spans="1:37" x14ac:dyDescent="0.25">
      <c r="A13">
        <v>21</v>
      </c>
      <c r="B13">
        <f>'raw OAM stairs3'!AE11</f>
        <v>21451</v>
      </c>
      <c r="C13">
        <f>'raw OAM stairs3'!AF11</f>
        <v>21444.6</v>
      </c>
      <c r="D13">
        <f>'raw OAM stairs5'!AF11</f>
        <v>21451</v>
      </c>
      <c r="E13">
        <f t="shared" si="22"/>
        <v>21447.8</v>
      </c>
      <c r="F13" s="24">
        <f>'regression pure'!P34</f>
        <v>17088.078419042547</v>
      </c>
      <c r="G13" s="24">
        <f>'regression with bubbles 1'!P38</f>
        <v>20103.611902204277</v>
      </c>
      <c r="H13" s="24">
        <f>'regression with bubbles 2'!P38</f>
        <v>19702.133192636527</v>
      </c>
      <c r="I13" s="24">
        <f>'regression with bubbles 2'!T38</f>
        <v>19902.872547420404</v>
      </c>
      <c r="J13" s="24">
        <f t="shared" si="23"/>
        <v>20675.3362737102</v>
      </c>
      <c r="K13" s="24">
        <f>'model_based hybrid'!I104</f>
        <v>21451</v>
      </c>
      <c r="L13" s="24">
        <f>'model_based hybrid (3)'!F104</f>
        <v>20606.099999999999</v>
      </c>
      <c r="M13" s="24">
        <f>'model_based hybrid (2)'!S11</f>
        <v>19720.801571060976</v>
      </c>
      <c r="N13">
        <f t="shared" si="46"/>
        <v>1</v>
      </c>
      <c r="O13">
        <f t="shared" si="24"/>
        <v>1</v>
      </c>
      <c r="P13">
        <f t="shared" si="25"/>
        <v>1</v>
      </c>
      <c r="Q13">
        <f t="shared" si="26"/>
        <v>1</v>
      </c>
      <c r="R13">
        <f t="shared" si="27"/>
        <v>1</v>
      </c>
      <c r="S13">
        <f t="shared" si="28"/>
        <v>1</v>
      </c>
      <c r="T13">
        <f t="shared" si="29"/>
        <v>1</v>
      </c>
      <c r="U13">
        <f t="shared" si="30"/>
        <v>1</v>
      </c>
      <c r="V13">
        <f t="shared" si="31"/>
        <v>1</v>
      </c>
      <c r="W13">
        <f t="shared" si="32"/>
        <v>1</v>
      </c>
      <c r="X13">
        <f t="shared" si="33"/>
        <v>1</v>
      </c>
      <c r="Y13">
        <f t="shared" si="34"/>
        <v>1</v>
      </c>
      <c r="Z13">
        <f t="shared" si="47"/>
        <v>1</v>
      </c>
      <c r="AA13">
        <f t="shared" si="35"/>
        <v>1</v>
      </c>
      <c r="AB13">
        <f t="shared" si="36"/>
        <v>1</v>
      </c>
      <c r="AC13">
        <f t="shared" si="37"/>
        <v>1</v>
      </c>
      <c r="AD13">
        <f t="shared" si="38"/>
        <v>1</v>
      </c>
      <c r="AE13">
        <f t="shared" si="39"/>
        <v>1</v>
      </c>
      <c r="AF13">
        <f t="shared" si="40"/>
        <v>1</v>
      </c>
      <c r="AG13">
        <f t="shared" si="41"/>
        <v>1</v>
      </c>
      <c r="AH13">
        <f t="shared" si="42"/>
        <v>1</v>
      </c>
      <c r="AI13">
        <f t="shared" si="43"/>
        <v>1</v>
      </c>
      <c r="AJ13">
        <f t="shared" si="44"/>
        <v>1</v>
      </c>
      <c r="AK13">
        <f t="shared" si="45"/>
        <v>1</v>
      </c>
    </row>
    <row r="14" spans="1:37" x14ac:dyDescent="0.25">
      <c r="A14">
        <v>22</v>
      </c>
      <c r="B14">
        <f>'raw OAM stairs3'!AE12</f>
        <v>25139</v>
      </c>
      <c r="C14">
        <f>'raw OAM stairs3'!AF12</f>
        <v>25131.5</v>
      </c>
      <c r="D14">
        <f>'raw OAM stairs5'!AF12</f>
        <v>25139</v>
      </c>
      <c r="E14">
        <f t="shared" si="22"/>
        <v>25135.25</v>
      </c>
      <c r="F14" s="24">
        <f>'regression pure'!P35</f>
        <v>19890.19963243014</v>
      </c>
      <c r="G14" s="24">
        <f>'regression with bubbles 1'!P39</f>
        <v>23111.001216448676</v>
      </c>
      <c r="H14" s="24">
        <f>'regression with bubbles 2'!P39</f>
        <v>24107.633454012554</v>
      </c>
      <c r="I14" s="24">
        <f>'regression with bubbles 2'!T39</f>
        <v>23609.317335230615</v>
      </c>
      <c r="J14" s="24">
        <f t="shared" si="23"/>
        <v>24372.283667615309</v>
      </c>
      <c r="K14" s="24">
        <f>'model_based hybrid'!I105</f>
        <v>25139</v>
      </c>
      <c r="L14" s="24">
        <f>'model_based hybrid (3)'!F105</f>
        <v>25091</v>
      </c>
      <c r="M14" s="24">
        <f>'model_based hybrid (2)'!S12</f>
        <v>24061.290997890792</v>
      </c>
      <c r="N14">
        <f t="shared" si="46"/>
        <v>1</v>
      </c>
      <c r="O14">
        <f t="shared" si="24"/>
        <v>1</v>
      </c>
      <c r="P14">
        <f t="shared" si="25"/>
        <v>1</v>
      </c>
      <c r="Q14">
        <f t="shared" si="26"/>
        <v>1</v>
      </c>
      <c r="R14">
        <f t="shared" si="27"/>
        <v>1</v>
      </c>
      <c r="S14">
        <f t="shared" si="28"/>
        <v>1</v>
      </c>
      <c r="T14">
        <f t="shared" si="29"/>
        <v>1</v>
      </c>
      <c r="U14">
        <f t="shared" si="30"/>
        <v>1</v>
      </c>
      <c r="V14">
        <f t="shared" si="31"/>
        <v>1</v>
      </c>
      <c r="W14">
        <f t="shared" si="32"/>
        <v>1</v>
      </c>
      <c r="X14">
        <f t="shared" si="33"/>
        <v>1</v>
      </c>
      <c r="Y14">
        <f t="shared" si="34"/>
        <v>1</v>
      </c>
      <c r="Z14">
        <f t="shared" si="47"/>
        <v>1</v>
      </c>
      <c r="AA14">
        <f t="shared" si="35"/>
        <v>1</v>
      </c>
      <c r="AB14">
        <f t="shared" si="36"/>
        <v>1</v>
      </c>
      <c r="AC14">
        <f t="shared" si="37"/>
        <v>1</v>
      </c>
      <c r="AD14">
        <f t="shared" si="38"/>
        <v>1</v>
      </c>
      <c r="AE14">
        <f t="shared" si="39"/>
        <v>1</v>
      </c>
      <c r="AF14">
        <f t="shared" si="40"/>
        <v>1</v>
      </c>
      <c r="AG14">
        <f t="shared" si="41"/>
        <v>1</v>
      </c>
      <c r="AH14">
        <f t="shared" si="42"/>
        <v>1</v>
      </c>
      <c r="AI14">
        <f t="shared" si="43"/>
        <v>1</v>
      </c>
      <c r="AJ14">
        <f t="shared" si="44"/>
        <v>1</v>
      </c>
      <c r="AK14">
        <f t="shared" si="45"/>
        <v>1</v>
      </c>
    </row>
    <row r="15" spans="1:37" x14ac:dyDescent="0.25">
      <c r="A15">
        <v>23</v>
      </c>
      <c r="B15">
        <f>'raw OAM stairs3'!AE13</f>
        <v>9764</v>
      </c>
      <c r="C15">
        <f>'raw OAM stairs3'!AF13</f>
        <v>8865.2000000000007</v>
      </c>
      <c r="D15">
        <f>'raw OAM stairs5'!AF13</f>
        <v>9764</v>
      </c>
      <c r="E15">
        <f t="shared" si="22"/>
        <v>9314.6</v>
      </c>
      <c r="F15" s="24">
        <f>'regression pure'!P36</f>
        <v>11337.649463229591</v>
      </c>
      <c r="G15" s="24">
        <f>'regression with bubbles 1'!P40</f>
        <v>9744.3035880083153</v>
      </c>
      <c r="H15" s="24">
        <f>'regression with bubbles 2'!P40</f>
        <v>10355.901183309266</v>
      </c>
      <c r="I15" s="24">
        <f>'regression with bubbles 2'!T40</f>
        <v>10050.102385658791</v>
      </c>
      <c r="J15" s="24">
        <f t="shared" si="23"/>
        <v>9682.3511928293956</v>
      </c>
      <c r="K15" s="24">
        <f>'model_based hybrid'!I106</f>
        <v>9764</v>
      </c>
      <c r="L15" s="24">
        <f>'model_based hybrid (3)'!F106</f>
        <v>9745.4</v>
      </c>
      <c r="M15" s="24">
        <f>'model_based hybrid (2)'!S13</f>
        <v>10327.462474027701</v>
      </c>
      <c r="N15">
        <f t="shared" si="46"/>
        <v>0</v>
      </c>
      <c r="O15">
        <f t="shared" si="24"/>
        <v>0</v>
      </c>
      <c r="P15">
        <f t="shared" si="25"/>
        <v>0</v>
      </c>
      <c r="Q15">
        <f t="shared" si="26"/>
        <v>0</v>
      </c>
      <c r="R15">
        <f t="shared" si="27"/>
        <v>0</v>
      </c>
      <c r="S15">
        <f t="shared" si="28"/>
        <v>0</v>
      </c>
      <c r="T15">
        <f t="shared" si="29"/>
        <v>0</v>
      </c>
      <c r="U15">
        <f t="shared" si="30"/>
        <v>0</v>
      </c>
      <c r="V15">
        <f t="shared" si="31"/>
        <v>0</v>
      </c>
      <c r="W15">
        <f t="shared" si="32"/>
        <v>0</v>
      </c>
      <c r="X15">
        <f t="shared" si="33"/>
        <v>0</v>
      </c>
      <c r="Y15">
        <f t="shared" si="34"/>
        <v>0</v>
      </c>
      <c r="Z15">
        <f t="shared" si="47"/>
        <v>1</v>
      </c>
      <c r="AA15">
        <f t="shared" si="35"/>
        <v>1</v>
      </c>
      <c r="AB15">
        <f t="shared" si="36"/>
        <v>1</v>
      </c>
      <c r="AC15">
        <f t="shared" si="37"/>
        <v>1</v>
      </c>
      <c r="AD15">
        <f t="shared" si="38"/>
        <v>1</v>
      </c>
      <c r="AE15">
        <f t="shared" si="39"/>
        <v>1</v>
      </c>
      <c r="AF15">
        <f t="shared" si="40"/>
        <v>1</v>
      </c>
      <c r="AG15">
        <f t="shared" si="41"/>
        <v>1</v>
      </c>
      <c r="AH15">
        <f t="shared" si="42"/>
        <v>1</v>
      </c>
      <c r="AI15">
        <f t="shared" si="43"/>
        <v>1</v>
      </c>
      <c r="AJ15">
        <f t="shared" si="44"/>
        <v>1</v>
      </c>
      <c r="AK15">
        <f t="shared" si="45"/>
        <v>1</v>
      </c>
    </row>
    <row r="16" spans="1:37" x14ac:dyDescent="0.25">
      <c r="A16">
        <v>24</v>
      </c>
      <c r="B16">
        <f>'raw OAM stairs3'!AE14</f>
        <v>17396</v>
      </c>
      <c r="C16">
        <f>'raw OAM stairs3'!AF14</f>
        <v>17327.5</v>
      </c>
      <c r="D16">
        <f>'raw OAM stairs5'!AF14</f>
        <v>17396</v>
      </c>
      <c r="E16">
        <f t="shared" si="22"/>
        <v>17361.75</v>
      </c>
      <c r="F16" s="24">
        <f>'regression pure'!P37</f>
        <v>15751.885720596814</v>
      </c>
      <c r="G16" s="24">
        <f>'regression with bubbles 1'!P41</f>
        <v>16233.713071317596</v>
      </c>
      <c r="H16" s="24">
        <f>'regression with bubbles 2'!P41</f>
        <v>17723.769564957853</v>
      </c>
      <c r="I16" s="24">
        <f>'regression with bubbles 2'!T41</f>
        <v>16978.741318137723</v>
      </c>
      <c r="J16" s="24">
        <f t="shared" si="23"/>
        <v>17170.24565906886</v>
      </c>
      <c r="K16" s="24">
        <f>'model_based hybrid'!I107</f>
        <v>17396</v>
      </c>
      <c r="L16" s="24">
        <f>'model_based hybrid (3)'!F107</f>
        <v>17362.8</v>
      </c>
      <c r="M16" s="24">
        <f>'model_based hybrid (2)'!S14</f>
        <v>17654.483348838345</v>
      </c>
      <c r="N16">
        <f t="shared" si="46"/>
        <v>1</v>
      </c>
      <c r="O16">
        <f t="shared" si="24"/>
        <v>1</v>
      </c>
      <c r="P16">
        <f t="shared" si="25"/>
        <v>1</v>
      </c>
      <c r="Q16">
        <f t="shared" si="26"/>
        <v>1</v>
      </c>
      <c r="R16">
        <f t="shared" si="27"/>
        <v>1</v>
      </c>
      <c r="S16">
        <f t="shared" si="28"/>
        <v>1</v>
      </c>
      <c r="T16">
        <f t="shared" si="29"/>
        <v>1</v>
      </c>
      <c r="U16">
        <f t="shared" si="30"/>
        <v>1</v>
      </c>
      <c r="V16">
        <f t="shared" si="31"/>
        <v>1</v>
      </c>
      <c r="W16">
        <f t="shared" si="32"/>
        <v>1</v>
      </c>
      <c r="X16">
        <f t="shared" si="33"/>
        <v>1</v>
      </c>
      <c r="Y16">
        <f t="shared" si="34"/>
        <v>1</v>
      </c>
      <c r="Z16">
        <f t="shared" si="47"/>
        <v>1</v>
      </c>
      <c r="AA16">
        <f t="shared" si="35"/>
        <v>1</v>
      </c>
      <c r="AB16">
        <f t="shared" si="36"/>
        <v>1</v>
      </c>
      <c r="AC16">
        <f t="shared" si="37"/>
        <v>1</v>
      </c>
      <c r="AD16">
        <f t="shared" si="38"/>
        <v>1</v>
      </c>
      <c r="AE16">
        <f t="shared" si="39"/>
        <v>1</v>
      </c>
      <c r="AF16">
        <f t="shared" si="40"/>
        <v>1</v>
      </c>
      <c r="AG16">
        <f t="shared" si="41"/>
        <v>1</v>
      </c>
      <c r="AH16">
        <f t="shared" si="42"/>
        <v>1</v>
      </c>
      <c r="AI16">
        <f t="shared" si="43"/>
        <v>1</v>
      </c>
      <c r="AJ16">
        <f t="shared" si="44"/>
        <v>1</v>
      </c>
      <c r="AK16">
        <f t="shared" si="45"/>
        <v>1</v>
      </c>
    </row>
    <row r="17" spans="1:37" x14ac:dyDescent="0.25">
      <c r="A17">
        <v>25</v>
      </c>
      <c r="B17">
        <f>'raw OAM stairs3'!AE15</f>
        <v>19840</v>
      </c>
      <c r="C17">
        <f>'raw OAM stairs3'!AF15</f>
        <v>19833.599999999999</v>
      </c>
      <c r="D17">
        <f>'raw OAM stairs5'!AF15</f>
        <v>19840</v>
      </c>
      <c r="E17">
        <f t="shared" si="22"/>
        <v>19836.8</v>
      </c>
      <c r="F17" s="24">
        <f>'regression pure'!P38</f>
        <v>21377.700513433876</v>
      </c>
      <c r="G17" s="24">
        <f>'regression with bubbles 1'!P42</f>
        <v>20774.452438827386</v>
      </c>
      <c r="H17" s="24">
        <f>'regression with bubbles 2'!P42</f>
        <v>19828.557695896448</v>
      </c>
      <c r="I17" s="24">
        <f>'regression with bubbles 2'!T42</f>
        <v>20301.505067361919</v>
      </c>
      <c r="J17" s="24">
        <f t="shared" si="23"/>
        <v>20069.152533680957</v>
      </c>
      <c r="K17" s="24">
        <f>'model_based hybrid'!I108</f>
        <v>19840</v>
      </c>
      <c r="L17" s="24">
        <f>'model_based hybrid (3)'!F108</f>
        <v>20606.099999999999</v>
      </c>
      <c r="M17" s="24">
        <f>'model_based hybrid (2)'!S15</f>
        <v>19872.540904013556</v>
      </c>
      <c r="N17">
        <f t="shared" si="46"/>
        <v>1</v>
      </c>
      <c r="O17">
        <f t="shared" si="24"/>
        <v>1</v>
      </c>
      <c r="P17">
        <f t="shared" si="25"/>
        <v>1</v>
      </c>
      <c r="Q17">
        <f t="shared" si="26"/>
        <v>1</v>
      </c>
      <c r="R17">
        <f t="shared" si="27"/>
        <v>1</v>
      </c>
      <c r="S17">
        <f t="shared" si="28"/>
        <v>1</v>
      </c>
      <c r="T17">
        <f t="shared" si="29"/>
        <v>1</v>
      </c>
      <c r="U17">
        <f t="shared" si="30"/>
        <v>1</v>
      </c>
      <c r="V17">
        <f t="shared" si="31"/>
        <v>1</v>
      </c>
      <c r="W17">
        <f t="shared" si="32"/>
        <v>1</v>
      </c>
      <c r="X17">
        <f t="shared" si="33"/>
        <v>1</v>
      </c>
      <c r="Y17">
        <f t="shared" si="34"/>
        <v>1</v>
      </c>
      <c r="Z17">
        <f t="shared" si="47"/>
        <v>1</v>
      </c>
      <c r="AA17">
        <f t="shared" si="35"/>
        <v>1</v>
      </c>
      <c r="AB17">
        <f t="shared" si="36"/>
        <v>1</v>
      </c>
      <c r="AC17">
        <f t="shared" si="37"/>
        <v>1</v>
      </c>
      <c r="AD17">
        <f t="shared" si="38"/>
        <v>1</v>
      </c>
      <c r="AE17">
        <f t="shared" si="39"/>
        <v>1</v>
      </c>
      <c r="AF17">
        <f t="shared" si="40"/>
        <v>1</v>
      </c>
      <c r="AG17">
        <f t="shared" si="41"/>
        <v>1</v>
      </c>
      <c r="AH17">
        <f t="shared" si="42"/>
        <v>1</v>
      </c>
      <c r="AI17">
        <f t="shared" si="43"/>
        <v>1</v>
      </c>
      <c r="AJ17">
        <f t="shared" si="44"/>
        <v>1</v>
      </c>
      <c r="AK17">
        <f t="shared" si="45"/>
        <v>1</v>
      </c>
    </row>
    <row r="18" spans="1:37" x14ac:dyDescent="0.25">
      <c r="A18">
        <v>26</v>
      </c>
      <c r="B18">
        <f>'raw OAM stairs3'!AE16</f>
        <v>6941</v>
      </c>
      <c r="C18">
        <f>'raw OAM stairs3'!AF16</f>
        <v>6938.8</v>
      </c>
      <c r="D18">
        <f>'raw OAM stairs5'!AF16</f>
        <v>6941</v>
      </c>
      <c r="E18">
        <f t="shared" si="22"/>
        <v>6939.9</v>
      </c>
      <c r="F18" s="24">
        <f>'regression pure'!P39</f>
        <v>11452.358836322153</v>
      </c>
      <c r="G18" s="24">
        <f>'regression with bubbles 1'!P43</f>
        <v>7464.5437144142106</v>
      </c>
      <c r="H18" s="24">
        <f>'regression with bubbles 2'!P43</f>
        <v>6036.6104553714022</v>
      </c>
      <c r="I18" s="24">
        <f>'regression with bubbles 2'!T43</f>
        <v>6750.5770848928059</v>
      </c>
      <c r="J18" s="24">
        <f t="shared" si="23"/>
        <v>6845.2385424464028</v>
      </c>
      <c r="K18" s="24">
        <f>'model_based hybrid'!I109</f>
        <v>6941</v>
      </c>
      <c r="L18" s="24">
        <f>'model_based hybrid (3)'!F109</f>
        <v>6661.3</v>
      </c>
      <c r="M18" s="24">
        <f>'model_based hybrid (2)'!S16</f>
        <v>6103.007998550821</v>
      </c>
      <c r="N18">
        <f t="shared" si="46"/>
        <v>0</v>
      </c>
      <c r="O18">
        <f t="shared" si="24"/>
        <v>0</v>
      </c>
      <c r="P18">
        <f t="shared" si="25"/>
        <v>0</v>
      </c>
      <c r="Q18">
        <f t="shared" si="26"/>
        <v>0</v>
      </c>
      <c r="R18">
        <f t="shared" si="27"/>
        <v>0</v>
      </c>
      <c r="S18">
        <f t="shared" si="28"/>
        <v>0</v>
      </c>
      <c r="T18">
        <f t="shared" si="29"/>
        <v>0</v>
      </c>
      <c r="U18">
        <f t="shared" si="30"/>
        <v>0</v>
      </c>
      <c r="V18">
        <f t="shared" si="31"/>
        <v>0</v>
      </c>
      <c r="W18">
        <f t="shared" si="32"/>
        <v>0</v>
      </c>
      <c r="X18">
        <f t="shared" si="33"/>
        <v>0</v>
      </c>
      <c r="Y18">
        <f t="shared" si="34"/>
        <v>0</v>
      </c>
      <c r="Z18">
        <f t="shared" si="47"/>
        <v>1</v>
      </c>
      <c r="AA18">
        <f t="shared" si="35"/>
        <v>1</v>
      </c>
      <c r="AB18">
        <f t="shared" si="36"/>
        <v>1</v>
      </c>
      <c r="AC18">
        <f t="shared" si="37"/>
        <v>1</v>
      </c>
      <c r="AD18">
        <f t="shared" si="38"/>
        <v>1</v>
      </c>
      <c r="AE18">
        <f t="shared" si="39"/>
        <v>1</v>
      </c>
      <c r="AF18">
        <f t="shared" si="40"/>
        <v>1</v>
      </c>
      <c r="AG18">
        <f t="shared" si="41"/>
        <v>1</v>
      </c>
      <c r="AH18">
        <f t="shared" si="42"/>
        <v>1</v>
      </c>
      <c r="AI18">
        <f t="shared" si="43"/>
        <v>1</v>
      </c>
      <c r="AJ18">
        <f t="shared" si="44"/>
        <v>1</v>
      </c>
      <c r="AK18">
        <f t="shared" si="45"/>
        <v>1</v>
      </c>
    </row>
    <row r="19" spans="1:37" x14ac:dyDescent="0.25">
      <c r="A19">
        <v>27</v>
      </c>
      <c r="B19">
        <f>'raw OAM stairs3'!AE17</f>
        <v>11709</v>
      </c>
      <c r="C19">
        <f>'raw OAM stairs3'!AF17</f>
        <v>11705.3</v>
      </c>
      <c r="D19">
        <f>'raw OAM stairs5'!AF17</f>
        <v>11709</v>
      </c>
      <c r="E19">
        <f t="shared" si="22"/>
        <v>11707.15</v>
      </c>
      <c r="F19" s="24">
        <f>'regression pure'!P40</f>
        <v>14132.805311782367</v>
      </c>
      <c r="G19" s="24">
        <f>'regression with bubbles 1'!P44</f>
        <v>12133.698364924288</v>
      </c>
      <c r="H19" s="24">
        <f>'regression with bubbles 2'!P44</f>
        <v>11415.80118256847</v>
      </c>
      <c r="I19" s="24">
        <f>'regression with bubbles 2'!T44</f>
        <v>11774.749773746378</v>
      </c>
      <c r="J19" s="24">
        <f t="shared" si="23"/>
        <v>11740.94988687319</v>
      </c>
      <c r="K19" s="24">
        <f>'model_based hybrid'!I110</f>
        <v>11709</v>
      </c>
      <c r="L19" s="24">
        <f>'model_based hybrid (3)'!F110</f>
        <v>11686.6</v>
      </c>
      <c r="M19" s="24">
        <f>'model_based hybrid (2)'!S17</f>
        <v>11449.182720647623</v>
      </c>
      <c r="N19">
        <f t="shared" si="46"/>
        <v>1</v>
      </c>
      <c r="O19">
        <f t="shared" si="24"/>
        <v>1</v>
      </c>
      <c r="P19">
        <f t="shared" si="25"/>
        <v>1</v>
      </c>
      <c r="Q19">
        <f t="shared" si="26"/>
        <v>1</v>
      </c>
      <c r="R19">
        <f t="shared" si="27"/>
        <v>1</v>
      </c>
      <c r="S19">
        <f t="shared" si="28"/>
        <v>1</v>
      </c>
      <c r="T19">
        <f t="shared" si="29"/>
        <v>1</v>
      </c>
      <c r="U19">
        <f t="shared" si="30"/>
        <v>1</v>
      </c>
      <c r="V19">
        <f t="shared" si="31"/>
        <v>1</v>
      </c>
      <c r="W19">
        <f t="shared" si="32"/>
        <v>1</v>
      </c>
      <c r="X19">
        <f t="shared" si="33"/>
        <v>1</v>
      </c>
      <c r="Y19">
        <f t="shared" si="34"/>
        <v>1</v>
      </c>
      <c r="Z19">
        <f t="shared" si="47"/>
        <v>1</v>
      </c>
      <c r="AA19">
        <f t="shared" si="35"/>
        <v>1</v>
      </c>
      <c r="AB19">
        <f t="shared" si="36"/>
        <v>1</v>
      </c>
      <c r="AC19">
        <f t="shared" si="37"/>
        <v>1</v>
      </c>
      <c r="AD19">
        <f t="shared" si="38"/>
        <v>1</v>
      </c>
      <c r="AE19">
        <f t="shared" si="39"/>
        <v>1</v>
      </c>
      <c r="AF19">
        <f t="shared" si="40"/>
        <v>1</v>
      </c>
      <c r="AG19">
        <f t="shared" si="41"/>
        <v>1</v>
      </c>
      <c r="AH19">
        <f t="shared" si="42"/>
        <v>1</v>
      </c>
      <c r="AI19">
        <f t="shared" si="43"/>
        <v>1</v>
      </c>
      <c r="AJ19">
        <f t="shared" si="44"/>
        <v>1</v>
      </c>
      <c r="AK19">
        <f t="shared" si="45"/>
        <v>1</v>
      </c>
    </row>
    <row r="20" spans="1:37" x14ac:dyDescent="0.25">
      <c r="A20">
        <v>28</v>
      </c>
      <c r="B20">
        <f>'raw OAM stairs3'!AE18</f>
        <v>14684</v>
      </c>
      <c r="C20">
        <f>'raw OAM stairs3'!AF18</f>
        <v>14679.3</v>
      </c>
      <c r="D20">
        <f>'raw OAM stairs5'!AF18</f>
        <v>14684</v>
      </c>
      <c r="E20">
        <f t="shared" si="22"/>
        <v>14681.65</v>
      </c>
      <c r="F20" s="24">
        <f>'regression pure'!P41</f>
        <v>16915.757322028236</v>
      </c>
      <c r="G20" s="24">
        <f>'regression with bubbles 1'!P45</f>
        <v>15089.254984511368</v>
      </c>
      <c r="H20" s="24">
        <f>'regression with bubbles 2'!P45</f>
        <v>16612.909161507683</v>
      </c>
      <c r="I20" s="24">
        <f>'regression with bubbles 2'!T45</f>
        <v>15851.082073009526</v>
      </c>
      <c r="J20" s="24">
        <f t="shared" si="23"/>
        <v>15266.366036504762</v>
      </c>
      <c r="K20" s="24">
        <f>'model_based hybrid'!I111</f>
        <v>14684</v>
      </c>
      <c r="L20" s="24">
        <f>'model_based hybrid (3)'!F111</f>
        <v>14656</v>
      </c>
      <c r="M20" s="24">
        <f>'model_based hybrid (2)'!S18</f>
        <v>16542.060685012202</v>
      </c>
      <c r="N20">
        <f t="shared" si="46"/>
        <v>1</v>
      </c>
      <c r="O20">
        <f t="shared" si="24"/>
        <v>1</v>
      </c>
      <c r="P20">
        <f t="shared" si="25"/>
        <v>1</v>
      </c>
      <c r="Q20">
        <f t="shared" si="26"/>
        <v>1</v>
      </c>
      <c r="R20">
        <f t="shared" si="27"/>
        <v>1</v>
      </c>
      <c r="S20">
        <f t="shared" si="28"/>
        <v>1</v>
      </c>
      <c r="T20">
        <f t="shared" si="29"/>
        <v>1</v>
      </c>
      <c r="U20">
        <f t="shared" si="30"/>
        <v>1</v>
      </c>
      <c r="V20">
        <f t="shared" si="31"/>
        <v>1</v>
      </c>
      <c r="W20">
        <f t="shared" si="32"/>
        <v>1</v>
      </c>
      <c r="X20">
        <f t="shared" si="33"/>
        <v>1</v>
      </c>
      <c r="Y20">
        <f t="shared" si="34"/>
        <v>1</v>
      </c>
      <c r="Z20">
        <f t="shared" si="47"/>
        <v>1</v>
      </c>
      <c r="AA20">
        <f t="shared" si="35"/>
        <v>1</v>
      </c>
      <c r="AB20">
        <f t="shared" si="36"/>
        <v>1</v>
      </c>
      <c r="AC20">
        <f t="shared" si="37"/>
        <v>1</v>
      </c>
      <c r="AD20">
        <f t="shared" si="38"/>
        <v>1</v>
      </c>
      <c r="AE20">
        <f t="shared" si="39"/>
        <v>1</v>
      </c>
      <c r="AF20">
        <f t="shared" si="40"/>
        <v>1</v>
      </c>
      <c r="AG20">
        <f t="shared" si="41"/>
        <v>1</v>
      </c>
      <c r="AH20">
        <f t="shared" si="42"/>
        <v>1</v>
      </c>
      <c r="AI20">
        <f t="shared" si="43"/>
        <v>1</v>
      </c>
      <c r="AJ20">
        <f t="shared" si="44"/>
        <v>1</v>
      </c>
      <c r="AK20">
        <f t="shared" si="45"/>
        <v>1</v>
      </c>
    </row>
    <row r="21" spans="1:37" x14ac:dyDescent="0.25">
      <c r="A21">
        <v>29</v>
      </c>
      <c r="B21">
        <f>'raw OAM stairs3'!AE19</f>
        <v>8988</v>
      </c>
      <c r="C21">
        <f>'raw OAM stairs3'!AF19</f>
        <v>7373.6</v>
      </c>
      <c r="D21">
        <f>'raw OAM stairs5'!AF19</f>
        <v>8988</v>
      </c>
      <c r="E21">
        <f t="shared" si="22"/>
        <v>8180.8</v>
      </c>
      <c r="F21" s="24">
        <f>'regression pure'!P42</f>
        <v>6745.0234636698979</v>
      </c>
      <c r="G21" s="24">
        <f>'regression with bubbles 1'!P46</f>
        <v>7438.664895568807</v>
      </c>
      <c r="H21" s="24">
        <f>'regression with bubbles 2'!P46</f>
        <v>7162.2864228067956</v>
      </c>
      <c r="I21" s="24">
        <f>'regression with bubbles 2'!T46</f>
        <v>7300.4756591878013</v>
      </c>
      <c r="J21" s="24">
        <f t="shared" si="23"/>
        <v>7740.6378295939012</v>
      </c>
      <c r="K21" s="24">
        <f>'model_based hybrid'!I112</f>
        <v>8988</v>
      </c>
      <c r="L21" s="24">
        <f>'model_based hybrid (3)'!F112</f>
        <v>7323.5</v>
      </c>
      <c r="M21" s="24">
        <f>'model_based hybrid (2)'!S19</f>
        <v>7175.1377594924252</v>
      </c>
      <c r="N21">
        <f t="shared" si="46"/>
        <v>0</v>
      </c>
      <c r="O21">
        <f t="shared" si="24"/>
        <v>0</v>
      </c>
      <c r="P21">
        <f t="shared" si="25"/>
        <v>0</v>
      </c>
      <c r="Q21">
        <f t="shared" si="26"/>
        <v>0</v>
      </c>
      <c r="R21">
        <f t="shared" si="27"/>
        <v>0</v>
      </c>
      <c r="S21">
        <f t="shared" si="28"/>
        <v>0</v>
      </c>
      <c r="T21">
        <f t="shared" si="29"/>
        <v>0</v>
      </c>
      <c r="U21">
        <f t="shared" si="30"/>
        <v>0</v>
      </c>
      <c r="V21">
        <f t="shared" si="31"/>
        <v>0</v>
      </c>
      <c r="W21">
        <f t="shared" si="32"/>
        <v>0</v>
      </c>
      <c r="X21">
        <f t="shared" si="33"/>
        <v>0</v>
      </c>
      <c r="Y21">
        <f t="shared" si="34"/>
        <v>0</v>
      </c>
      <c r="Z21">
        <f t="shared" si="47"/>
        <v>1</v>
      </c>
      <c r="AA21">
        <f t="shared" si="35"/>
        <v>1</v>
      </c>
      <c r="AB21">
        <f t="shared" si="36"/>
        <v>1</v>
      </c>
      <c r="AC21">
        <f t="shared" si="37"/>
        <v>1</v>
      </c>
      <c r="AD21">
        <f t="shared" si="38"/>
        <v>1</v>
      </c>
      <c r="AE21">
        <f t="shared" si="39"/>
        <v>1</v>
      </c>
      <c r="AF21">
        <f t="shared" si="40"/>
        <v>1</v>
      </c>
      <c r="AG21">
        <f t="shared" si="41"/>
        <v>1</v>
      </c>
      <c r="AH21">
        <f t="shared" si="42"/>
        <v>1</v>
      </c>
      <c r="AI21">
        <f t="shared" si="43"/>
        <v>1</v>
      </c>
      <c r="AJ21">
        <f t="shared" si="44"/>
        <v>1</v>
      </c>
      <c r="AK21">
        <f t="shared" si="45"/>
        <v>1</v>
      </c>
    </row>
    <row r="22" spans="1:37" x14ac:dyDescent="0.25">
      <c r="A22">
        <v>30</v>
      </c>
      <c r="B22">
        <f>'raw OAM stairs3'!AE20</f>
        <v>15413</v>
      </c>
      <c r="C22">
        <f>'raw OAM stairs3'!AF20</f>
        <v>15408.1</v>
      </c>
      <c r="D22">
        <f>'raw OAM stairs5'!AF20</f>
        <v>15413</v>
      </c>
      <c r="E22">
        <f t="shared" si="22"/>
        <v>15410.55</v>
      </c>
      <c r="F22" s="24">
        <f>'regression pure'!P43</f>
        <v>15554.414969789814</v>
      </c>
      <c r="G22" s="24">
        <f>'regression with bubbles 1'!P47</f>
        <v>16254.309060745265</v>
      </c>
      <c r="H22" s="24">
        <f>'regression with bubbles 2'!P47</f>
        <v>15678.468883709778</v>
      </c>
      <c r="I22" s="24">
        <f>'regression with bubbles 2'!T47</f>
        <v>15966.388972227522</v>
      </c>
      <c r="J22" s="24">
        <f t="shared" si="23"/>
        <v>15688.469486113761</v>
      </c>
      <c r="K22" s="24">
        <f>'model_based hybrid'!I113</f>
        <v>15413</v>
      </c>
      <c r="L22" s="24">
        <f>'model_based hybrid (3)'!F113</f>
        <v>15383.6</v>
      </c>
      <c r="M22" s="24">
        <f>'model_based hybrid (2)'!S20</f>
        <v>15705.244905394742</v>
      </c>
      <c r="N22">
        <f t="shared" si="46"/>
        <v>1</v>
      </c>
      <c r="O22">
        <f t="shared" si="24"/>
        <v>1</v>
      </c>
      <c r="P22">
        <f t="shared" si="25"/>
        <v>1</v>
      </c>
      <c r="Q22">
        <f t="shared" si="26"/>
        <v>1</v>
      </c>
      <c r="R22">
        <f t="shared" si="27"/>
        <v>1</v>
      </c>
      <c r="S22">
        <f t="shared" si="28"/>
        <v>1</v>
      </c>
      <c r="T22">
        <f t="shared" si="29"/>
        <v>1</v>
      </c>
      <c r="U22">
        <f t="shared" si="30"/>
        <v>1</v>
      </c>
      <c r="V22">
        <f t="shared" si="31"/>
        <v>1</v>
      </c>
      <c r="W22">
        <f t="shared" si="32"/>
        <v>1</v>
      </c>
      <c r="X22">
        <f t="shared" si="33"/>
        <v>1</v>
      </c>
      <c r="Y22">
        <f t="shared" si="34"/>
        <v>1</v>
      </c>
      <c r="Z22">
        <f t="shared" si="47"/>
        <v>1</v>
      </c>
      <c r="AA22">
        <f t="shared" si="35"/>
        <v>1</v>
      </c>
      <c r="AB22">
        <f t="shared" si="36"/>
        <v>1</v>
      </c>
      <c r="AC22">
        <f t="shared" si="37"/>
        <v>1</v>
      </c>
      <c r="AD22">
        <f t="shared" si="38"/>
        <v>1</v>
      </c>
      <c r="AE22">
        <f t="shared" si="39"/>
        <v>1</v>
      </c>
      <c r="AF22">
        <f t="shared" si="40"/>
        <v>1</v>
      </c>
      <c r="AG22">
        <f t="shared" si="41"/>
        <v>1</v>
      </c>
      <c r="AH22">
        <f t="shared" si="42"/>
        <v>1</v>
      </c>
      <c r="AI22">
        <f t="shared" si="43"/>
        <v>1</v>
      </c>
      <c r="AJ22">
        <f t="shared" si="44"/>
        <v>1</v>
      </c>
      <c r="AK22">
        <f t="shared" si="45"/>
        <v>1</v>
      </c>
    </row>
    <row r="23" spans="1:37" x14ac:dyDescent="0.25">
      <c r="A23">
        <v>31</v>
      </c>
      <c r="B23">
        <f>'raw OAM stairs3'!AE21</f>
        <v>24136</v>
      </c>
      <c r="C23">
        <f>'raw OAM stairs3'!AF21</f>
        <v>23270</v>
      </c>
      <c r="D23">
        <f>'raw OAM stairs5'!AF21</f>
        <v>24137</v>
      </c>
      <c r="E23">
        <f t="shared" si="22"/>
        <v>23703.5</v>
      </c>
      <c r="F23" s="24">
        <f>'regression pure'!P44</f>
        <v>23240.489551608734</v>
      </c>
      <c r="G23" s="24">
        <f>'regression with bubbles 1'!P48</f>
        <v>22745.206208525851</v>
      </c>
      <c r="H23" s="24">
        <f>'regression with bubbles 2'!P48</f>
        <v>22844.398732051428</v>
      </c>
      <c r="I23" s="24">
        <f>'regression with bubbles 2'!T48</f>
        <v>22794.80247028864</v>
      </c>
      <c r="J23" s="24">
        <f t="shared" si="23"/>
        <v>23249.15123514432</v>
      </c>
      <c r="K23" s="24">
        <f>'model_based hybrid'!I114</f>
        <v>24136</v>
      </c>
      <c r="L23" s="24">
        <f>'model_based hybrid (3)'!F114</f>
        <v>24089.9</v>
      </c>
      <c r="M23" s="24">
        <f>'model_based hybrid (2)'!S21</f>
        <v>22839.78637235428</v>
      </c>
      <c r="N23">
        <f t="shared" si="46"/>
        <v>1</v>
      </c>
      <c r="O23">
        <f t="shared" si="24"/>
        <v>1</v>
      </c>
      <c r="P23">
        <f t="shared" si="25"/>
        <v>1</v>
      </c>
      <c r="Q23">
        <f t="shared" si="26"/>
        <v>1</v>
      </c>
      <c r="R23">
        <f t="shared" si="27"/>
        <v>1</v>
      </c>
      <c r="S23">
        <f t="shared" si="28"/>
        <v>1</v>
      </c>
      <c r="T23">
        <f t="shared" si="29"/>
        <v>1</v>
      </c>
      <c r="U23">
        <f t="shared" si="30"/>
        <v>1</v>
      </c>
      <c r="V23">
        <f t="shared" si="31"/>
        <v>1</v>
      </c>
      <c r="W23">
        <f t="shared" si="32"/>
        <v>1</v>
      </c>
      <c r="X23">
        <f t="shared" si="33"/>
        <v>1</v>
      </c>
      <c r="Y23">
        <f t="shared" si="34"/>
        <v>1</v>
      </c>
      <c r="Z23">
        <f t="shared" si="47"/>
        <v>1</v>
      </c>
      <c r="AA23">
        <f t="shared" si="35"/>
        <v>1</v>
      </c>
      <c r="AB23">
        <f t="shared" si="36"/>
        <v>1</v>
      </c>
      <c r="AC23">
        <f t="shared" si="37"/>
        <v>1</v>
      </c>
      <c r="AD23">
        <f t="shared" si="38"/>
        <v>1</v>
      </c>
      <c r="AE23">
        <f t="shared" si="39"/>
        <v>1</v>
      </c>
      <c r="AF23">
        <f t="shared" si="40"/>
        <v>1</v>
      </c>
      <c r="AG23">
        <f t="shared" si="41"/>
        <v>1</v>
      </c>
      <c r="AH23">
        <f t="shared" si="42"/>
        <v>1</v>
      </c>
      <c r="AI23">
        <f t="shared" si="43"/>
        <v>1</v>
      </c>
      <c r="AJ23">
        <f t="shared" si="44"/>
        <v>1</v>
      </c>
      <c r="AK23">
        <f t="shared" si="45"/>
        <v>1</v>
      </c>
    </row>
    <row r="24" spans="1:37" x14ac:dyDescent="0.25">
      <c r="A24">
        <v>32</v>
      </c>
      <c r="B24">
        <f>'raw OAM stairs3'!AE22</f>
        <v>6651</v>
      </c>
      <c r="C24">
        <f>'raw OAM stairs3'!AF22</f>
        <v>7126.7</v>
      </c>
      <c r="D24">
        <f>'raw OAM stairs5'!AF22</f>
        <v>6651</v>
      </c>
      <c r="E24">
        <f t="shared" si="22"/>
        <v>6888.85</v>
      </c>
      <c r="F24" s="24">
        <f>'regression pure'!P45</f>
        <v>8234.9277351465116</v>
      </c>
      <c r="G24" s="24">
        <f>'regression with bubbles 1'!P49</f>
        <v>6337.4026580013615</v>
      </c>
      <c r="H24" s="24">
        <f>'regression with bubbles 2'!P49</f>
        <v>7578.4083896139182</v>
      </c>
      <c r="I24" s="24">
        <f>'regression with bubbles 2'!T49</f>
        <v>6957.9055238076398</v>
      </c>
      <c r="J24" s="24">
        <f t="shared" si="23"/>
        <v>6923.3777619038201</v>
      </c>
      <c r="K24" s="24">
        <f>'model_based hybrid'!I115</f>
        <v>6651</v>
      </c>
      <c r="L24" s="24">
        <f>'model_based hybrid (3)'!F115</f>
        <v>6157.2</v>
      </c>
      <c r="M24" s="24">
        <f>'model_based hybrid (2)'!S22</f>
        <v>7520.7027985409304</v>
      </c>
      <c r="N24">
        <f t="shared" si="46"/>
        <v>0</v>
      </c>
      <c r="O24">
        <f t="shared" si="24"/>
        <v>0</v>
      </c>
      <c r="P24">
        <f t="shared" si="25"/>
        <v>0</v>
      </c>
      <c r="Q24">
        <f t="shared" si="26"/>
        <v>0</v>
      </c>
      <c r="R24">
        <f t="shared" si="27"/>
        <v>0</v>
      </c>
      <c r="S24">
        <f t="shared" si="28"/>
        <v>0</v>
      </c>
      <c r="T24">
        <f t="shared" si="29"/>
        <v>0</v>
      </c>
      <c r="U24">
        <f t="shared" si="30"/>
        <v>0</v>
      </c>
      <c r="V24">
        <f t="shared" si="31"/>
        <v>0</v>
      </c>
      <c r="W24">
        <f t="shared" si="32"/>
        <v>0</v>
      </c>
      <c r="X24">
        <f t="shared" si="33"/>
        <v>0</v>
      </c>
      <c r="Y24">
        <f t="shared" si="34"/>
        <v>0</v>
      </c>
      <c r="Z24">
        <f t="shared" si="47"/>
        <v>1</v>
      </c>
      <c r="AA24">
        <f t="shared" si="35"/>
        <v>1</v>
      </c>
      <c r="AB24">
        <f t="shared" si="36"/>
        <v>1</v>
      </c>
      <c r="AC24">
        <f t="shared" si="37"/>
        <v>1</v>
      </c>
      <c r="AD24">
        <f t="shared" si="38"/>
        <v>1</v>
      </c>
      <c r="AE24">
        <f t="shared" si="39"/>
        <v>1</v>
      </c>
      <c r="AF24">
        <f t="shared" si="40"/>
        <v>1</v>
      </c>
      <c r="AG24">
        <f t="shared" si="41"/>
        <v>1</v>
      </c>
      <c r="AH24">
        <f t="shared" si="42"/>
        <v>1</v>
      </c>
      <c r="AI24">
        <f t="shared" si="43"/>
        <v>1</v>
      </c>
      <c r="AJ24">
        <f t="shared" si="44"/>
        <v>1</v>
      </c>
      <c r="AK24">
        <f t="shared" si="45"/>
        <v>1</v>
      </c>
    </row>
    <row r="25" spans="1:37" x14ac:dyDescent="0.25">
      <c r="A25">
        <v>33</v>
      </c>
      <c r="B25">
        <f>'raw OAM stairs3'!AE23</f>
        <v>20093</v>
      </c>
      <c r="C25">
        <f>'raw OAM stairs3'!AF23</f>
        <v>22166.400000000001</v>
      </c>
      <c r="D25">
        <f>'raw OAM stairs5'!AF23</f>
        <v>19183</v>
      </c>
      <c r="E25">
        <f t="shared" si="22"/>
        <v>20674.7</v>
      </c>
      <c r="F25" s="24">
        <f>'regression pure'!P49</f>
        <v>22046.328962228497</v>
      </c>
      <c r="G25" s="24">
        <f>'regression with bubbles 1'!P53</f>
        <v>21909.563308751676</v>
      </c>
      <c r="H25" s="24">
        <f>'regression with bubbles 2'!P53</f>
        <v>20249.970648448209</v>
      </c>
      <c r="I25" s="24">
        <f>'regression with bubbles 2'!T53</f>
        <v>21079.766978599942</v>
      </c>
      <c r="J25" s="24">
        <f t="shared" si="23"/>
        <v>20877.233489299972</v>
      </c>
      <c r="K25" s="24">
        <f>'model_based hybrid'!AU2</f>
        <v>21735</v>
      </c>
      <c r="L25" s="24">
        <f>'model_based hybrid (3)'!AU2</f>
        <v>23353.200000000001</v>
      </c>
      <c r="M25" s="24">
        <f>'model_based hybrid (2)'!AL3</f>
        <v>20327.140133447185</v>
      </c>
      <c r="N25">
        <f t="shared" si="46"/>
        <v>1</v>
      </c>
      <c r="O25">
        <f t="shared" si="24"/>
        <v>1</v>
      </c>
      <c r="P25">
        <f t="shared" si="25"/>
        <v>1</v>
      </c>
      <c r="Q25">
        <f t="shared" si="26"/>
        <v>1</v>
      </c>
      <c r="R25">
        <f t="shared" si="27"/>
        <v>1</v>
      </c>
      <c r="S25">
        <f t="shared" si="28"/>
        <v>1</v>
      </c>
      <c r="T25">
        <f t="shared" si="29"/>
        <v>1</v>
      </c>
      <c r="U25">
        <f t="shared" si="30"/>
        <v>1</v>
      </c>
      <c r="V25">
        <f t="shared" si="31"/>
        <v>1</v>
      </c>
      <c r="W25">
        <f t="shared" si="32"/>
        <v>1</v>
      </c>
      <c r="X25">
        <f t="shared" si="33"/>
        <v>1</v>
      </c>
      <c r="Y25">
        <f t="shared" si="34"/>
        <v>1</v>
      </c>
      <c r="Z25">
        <f t="shared" si="47"/>
        <v>1</v>
      </c>
      <c r="AA25">
        <f t="shared" si="35"/>
        <v>1</v>
      </c>
      <c r="AB25">
        <f t="shared" si="36"/>
        <v>1</v>
      </c>
      <c r="AC25">
        <f t="shared" si="37"/>
        <v>1</v>
      </c>
      <c r="AD25">
        <f t="shared" si="38"/>
        <v>1</v>
      </c>
      <c r="AE25">
        <f t="shared" si="39"/>
        <v>1</v>
      </c>
      <c r="AF25">
        <f t="shared" si="40"/>
        <v>1</v>
      </c>
      <c r="AG25">
        <f t="shared" si="41"/>
        <v>1</v>
      </c>
      <c r="AH25">
        <f t="shared" si="42"/>
        <v>1</v>
      </c>
      <c r="AI25">
        <f t="shared" si="43"/>
        <v>1</v>
      </c>
      <c r="AJ25">
        <f t="shared" si="44"/>
        <v>1</v>
      </c>
      <c r="AK25">
        <f t="shared" si="45"/>
        <v>1</v>
      </c>
    </row>
    <row r="26" spans="1:37" x14ac:dyDescent="0.25">
      <c r="A26">
        <v>34</v>
      </c>
      <c r="B26">
        <f>'raw OAM stairs3'!AE24</f>
        <v>18189</v>
      </c>
      <c r="C26">
        <f>'raw OAM stairs3'!AF24</f>
        <v>26559.599999999999</v>
      </c>
      <c r="D26">
        <f>'raw OAM stairs5'!AF24</f>
        <v>33233</v>
      </c>
      <c r="E26">
        <f t="shared" si="22"/>
        <v>29896.3</v>
      </c>
      <c r="F26" s="24">
        <f>'regression pure'!P50</f>
        <v>27106.798729558508</v>
      </c>
      <c r="G26" s="24">
        <f>'regression with bubbles 1'!P54</f>
        <v>26066.333426208104</v>
      </c>
      <c r="H26" s="24">
        <f>'regression with bubbles 2'!P54</f>
        <v>24618.569700636548</v>
      </c>
      <c r="I26" s="24">
        <f>'regression with bubbles 2'!T54</f>
        <v>25342.451563422328</v>
      </c>
      <c r="J26" s="24">
        <f t="shared" si="23"/>
        <v>27619.375781711162</v>
      </c>
      <c r="K26" s="24">
        <f>'model_based hybrid'!AU3</f>
        <v>27540</v>
      </c>
      <c r="L26" s="24">
        <f>'model_based hybrid (3)'!AU3</f>
        <v>25827.5</v>
      </c>
      <c r="M26" s="24">
        <f>'model_based hybrid (2)'!AL4</f>
        <v>24685.889340628575</v>
      </c>
      <c r="N26">
        <f t="shared" si="46"/>
        <v>0</v>
      </c>
      <c r="O26">
        <f t="shared" si="24"/>
        <v>1</v>
      </c>
      <c r="P26">
        <f t="shared" si="25"/>
        <v>1</v>
      </c>
      <c r="Q26">
        <f t="shared" si="26"/>
        <v>1</v>
      </c>
      <c r="R26">
        <f t="shared" si="27"/>
        <v>1</v>
      </c>
      <c r="S26">
        <f t="shared" si="28"/>
        <v>1</v>
      </c>
      <c r="T26">
        <f t="shared" si="29"/>
        <v>1</v>
      </c>
      <c r="U26">
        <f t="shared" si="30"/>
        <v>1</v>
      </c>
      <c r="V26">
        <f t="shared" si="31"/>
        <v>1</v>
      </c>
      <c r="W26">
        <f t="shared" si="32"/>
        <v>1</v>
      </c>
      <c r="X26">
        <f t="shared" si="33"/>
        <v>1</v>
      </c>
      <c r="Y26">
        <f t="shared" si="34"/>
        <v>1</v>
      </c>
      <c r="Z26">
        <f t="shared" si="47"/>
        <v>1</v>
      </c>
      <c r="AA26">
        <f t="shared" si="35"/>
        <v>0</v>
      </c>
      <c r="AB26">
        <f t="shared" si="36"/>
        <v>0</v>
      </c>
      <c r="AC26">
        <f t="shared" si="37"/>
        <v>0</v>
      </c>
      <c r="AD26">
        <f t="shared" si="38"/>
        <v>0</v>
      </c>
      <c r="AE26">
        <f t="shared" si="39"/>
        <v>0</v>
      </c>
      <c r="AF26">
        <f t="shared" si="40"/>
        <v>0</v>
      </c>
      <c r="AG26">
        <f t="shared" si="41"/>
        <v>0</v>
      </c>
      <c r="AH26">
        <f t="shared" si="42"/>
        <v>0</v>
      </c>
      <c r="AI26">
        <f t="shared" si="43"/>
        <v>0</v>
      </c>
      <c r="AJ26">
        <f t="shared" si="44"/>
        <v>0</v>
      </c>
      <c r="AK26">
        <f t="shared" si="45"/>
        <v>0</v>
      </c>
    </row>
    <row r="27" spans="1:37" x14ac:dyDescent="0.25">
      <c r="A27">
        <v>35</v>
      </c>
      <c r="B27">
        <f>'raw OAM stairs3'!AE25</f>
        <v>13906</v>
      </c>
      <c r="C27">
        <f>'raw OAM stairs3'!AF25</f>
        <v>9854.8000000000011</v>
      </c>
      <c r="D27">
        <f>'raw OAM stairs5'!AF25</f>
        <v>6329</v>
      </c>
      <c r="E27">
        <f t="shared" si="22"/>
        <v>8091.9000000000005</v>
      </c>
      <c r="F27" s="24">
        <f>'regression pure'!P51</f>
        <v>9809.5014268052018</v>
      </c>
      <c r="G27" s="24">
        <f>'regression with bubbles 1'!P55</f>
        <v>10636.795239603563</v>
      </c>
      <c r="H27" s="24">
        <f>'regression with bubbles 2'!P55</f>
        <v>8118.8519765768488</v>
      </c>
      <c r="I27" s="24">
        <f>'regression with bubbles 2'!T55</f>
        <v>9377.8236080902061</v>
      </c>
      <c r="J27" s="24">
        <f t="shared" si="23"/>
        <v>8734.8618040451038</v>
      </c>
      <c r="K27" s="24">
        <f>'model_based hybrid'!AU4</f>
        <v>5514</v>
      </c>
      <c r="L27" s="24">
        <f>'model_based hybrid (3)'!AU4</f>
        <v>7710.7</v>
      </c>
      <c r="M27" s="24">
        <f>'model_based hybrid (2)'!AL5</f>
        <v>8235.9339520005233</v>
      </c>
      <c r="N27">
        <f t="shared" si="46"/>
        <v>0</v>
      </c>
      <c r="O27">
        <f t="shared" si="24"/>
        <v>0</v>
      </c>
      <c r="P27">
        <f t="shared" si="25"/>
        <v>0</v>
      </c>
      <c r="Q27">
        <f t="shared" si="26"/>
        <v>0</v>
      </c>
      <c r="R27">
        <f t="shared" si="27"/>
        <v>0</v>
      </c>
      <c r="S27">
        <f t="shared" si="28"/>
        <v>0</v>
      </c>
      <c r="T27">
        <f t="shared" si="29"/>
        <v>0</v>
      </c>
      <c r="U27">
        <f t="shared" si="30"/>
        <v>0</v>
      </c>
      <c r="V27">
        <f t="shared" si="31"/>
        <v>0</v>
      </c>
      <c r="W27">
        <f t="shared" si="32"/>
        <v>0</v>
      </c>
      <c r="X27">
        <f t="shared" si="33"/>
        <v>0</v>
      </c>
      <c r="Y27">
        <f t="shared" si="34"/>
        <v>0</v>
      </c>
      <c r="Z27">
        <f t="shared" si="47"/>
        <v>1</v>
      </c>
      <c r="AA27">
        <f t="shared" si="35"/>
        <v>1</v>
      </c>
      <c r="AB27">
        <f t="shared" si="36"/>
        <v>1</v>
      </c>
      <c r="AC27">
        <f t="shared" si="37"/>
        <v>1</v>
      </c>
      <c r="AD27">
        <f t="shared" si="38"/>
        <v>1</v>
      </c>
      <c r="AE27">
        <f t="shared" si="39"/>
        <v>1</v>
      </c>
      <c r="AF27">
        <f t="shared" si="40"/>
        <v>1</v>
      </c>
      <c r="AG27">
        <f t="shared" si="41"/>
        <v>1</v>
      </c>
      <c r="AH27">
        <f t="shared" si="42"/>
        <v>1</v>
      </c>
      <c r="AI27">
        <f t="shared" si="43"/>
        <v>1</v>
      </c>
      <c r="AJ27">
        <f t="shared" si="44"/>
        <v>1</v>
      </c>
      <c r="AK27">
        <f t="shared" si="45"/>
        <v>1</v>
      </c>
    </row>
    <row r="28" spans="1:37" x14ac:dyDescent="0.25">
      <c r="A28">
        <v>36</v>
      </c>
      <c r="B28">
        <f>'raw OAM stairs3'!AE26</f>
        <v>16449</v>
      </c>
      <c r="C28">
        <f>'raw OAM stairs3'!AF26</f>
        <v>24858.5</v>
      </c>
      <c r="D28">
        <f>'raw OAM stairs5'!AF26</f>
        <v>28279</v>
      </c>
      <c r="E28">
        <f t="shared" si="22"/>
        <v>26568.75</v>
      </c>
      <c r="F28" s="24">
        <f>'regression pure'!P52</f>
        <v>19213.583088809766</v>
      </c>
      <c r="G28" s="24">
        <f>'regression with bubbles 1'!P56</f>
        <v>18529.328518814025</v>
      </c>
      <c r="H28" s="24">
        <f>'regression with bubbles 2'!P56</f>
        <v>17364.176047846202</v>
      </c>
      <c r="I28" s="24">
        <f>'regression with bubbles 2'!T56</f>
        <v>17946.752283330112</v>
      </c>
      <c r="J28" s="24">
        <f t="shared" si="23"/>
        <v>22257.751141665056</v>
      </c>
      <c r="K28" s="24">
        <f>'model_based hybrid'!AU5</f>
        <v>20543</v>
      </c>
      <c r="L28" s="24">
        <f>'model_based hybrid (3)'!AU5</f>
        <v>18665.2</v>
      </c>
      <c r="M28" s="24">
        <f>'model_based hybrid (2)'!AL6</f>
        <v>17418.354532708126</v>
      </c>
      <c r="N28">
        <f t="shared" si="46"/>
        <v>1</v>
      </c>
      <c r="O28">
        <f t="shared" si="24"/>
        <v>1</v>
      </c>
      <c r="P28">
        <f t="shared" si="25"/>
        <v>1</v>
      </c>
      <c r="Q28">
        <f t="shared" si="26"/>
        <v>1</v>
      </c>
      <c r="R28">
        <f t="shared" si="27"/>
        <v>1</v>
      </c>
      <c r="S28">
        <f t="shared" si="28"/>
        <v>1</v>
      </c>
      <c r="T28">
        <f t="shared" si="29"/>
        <v>1</v>
      </c>
      <c r="U28">
        <f t="shared" si="30"/>
        <v>1</v>
      </c>
      <c r="V28">
        <f t="shared" si="31"/>
        <v>1</v>
      </c>
      <c r="W28">
        <f t="shared" si="32"/>
        <v>1</v>
      </c>
      <c r="X28">
        <f t="shared" si="33"/>
        <v>1</v>
      </c>
      <c r="Y28">
        <f t="shared" si="34"/>
        <v>1</v>
      </c>
      <c r="Z28">
        <f t="shared" si="47"/>
        <v>1</v>
      </c>
      <c r="AA28">
        <f t="shared" si="35"/>
        <v>1</v>
      </c>
      <c r="AB28">
        <f t="shared" si="36"/>
        <v>1</v>
      </c>
      <c r="AC28">
        <f t="shared" si="37"/>
        <v>1</v>
      </c>
      <c r="AD28">
        <f t="shared" si="38"/>
        <v>1</v>
      </c>
      <c r="AE28">
        <f t="shared" si="39"/>
        <v>1</v>
      </c>
      <c r="AF28">
        <f t="shared" si="40"/>
        <v>1</v>
      </c>
      <c r="AG28">
        <f t="shared" si="41"/>
        <v>1</v>
      </c>
      <c r="AH28">
        <f t="shared" si="42"/>
        <v>1</v>
      </c>
      <c r="AI28">
        <f t="shared" si="43"/>
        <v>1</v>
      </c>
      <c r="AJ28">
        <f t="shared" si="44"/>
        <v>1</v>
      </c>
      <c r="AK28">
        <f t="shared" si="45"/>
        <v>1</v>
      </c>
    </row>
    <row r="29" spans="1:37" x14ac:dyDescent="0.25">
      <c r="A29">
        <v>37</v>
      </c>
      <c r="B29">
        <f>'raw OAM stairs3'!AE27</f>
        <v>18607</v>
      </c>
      <c r="C29">
        <f>'raw OAM stairs3'!AF27</f>
        <v>14705.8</v>
      </c>
      <c r="D29">
        <f>'raw OAM stairs5'!AF27</f>
        <v>24137</v>
      </c>
      <c r="E29">
        <f t="shared" si="22"/>
        <v>19421.400000000001</v>
      </c>
      <c r="F29" s="24">
        <f>'regression pure'!P53</f>
        <v>21057.959459729103</v>
      </c>
      <c r="G29" s="24">
        <f>'regression with bubbles 1'!P57</f>
        <v>18805.053794862546</v>
      </c>
      <c r="H29" s="24">
        <f>'regression with bubbles 2'!P57</f>
        <v>17458.147799389688</v>
      </c>
      <c r="I29" s="24">
        <f>'regression with bubbles 2'!T57</f>
        <v>18131.600797126117</v>
      </c>
      <c r="J29" s="24">
        <f t="shared" si="23"/>
        <v>18776.500398563061</v>
      </c>
      <c r="K29" s="24">
        <f>'model_based hybrid'!AU6</f>
        <v>14684</v>
      </c>
      <c r="L29" s="24">
        <f>'model_based hybrid (3)'!AU6</f>
        <v>18665.2</v>
      </c>
      <c r="M29" s="24">
        <f>'model_based hybrid (2)'!AL7</f>
        <v>17520.7776509184</v>
      </c>
      <c r="N29">
        <f t="shared" si="46"/>
        <v>1</v>
      </c>
      <c r="O29">
        <f t="shared" si="24"/>
        <v>0</v>
      </c>
      <c r="P29">
        <f t="shared" si="25"/>
        <v>0</v>
      </c>
      <c r="Q29">
        <f t="shared" si="26"/>
        <v>0</v>
      </c>
      <c r="R29">
        <f t="shared" si="27"/>
        <v>1</v>
      </c>
      <c r="S29">
        <f t="shared" si="28"/>
        <v>1</v>
      </c>
      <c r="T29">
        <f t="shared" si="29"/>
        <v>1</v>
      </c>
      <c r="U29">
        <f t="shared" si="30"/>
        <v>1</v>
      </c>
      <c r="V29">
        <f t="shared" si="31"/>
        <v>0</v>
      </c>
      <c r="W29">
        <f t="shared" si="32"/>
        <v>0</v>
      </c>
      <c r="X29">
        <f t="shared" si="33"/>
        <v>0</v>
      </c>
      <c r="Y29">
        <f t="shared" si="34"/>
        <v>1</v>
      </c>
      <c r="Z29">
        <f t="shared" si="47"/>
        <v>1</v>
      </c>
      <c r="AA29">
        <f t="shared" si="35"/>
        <v>0</v>
      </c>
      <c r="AB29">
        <f t="shared" si="36"/>
        <v>0</v>
      </c>
      <c r="AC29">
        <f t="shared" si="37"/>
        <v>0</v>
      </c>
      <c r="AD29">
        <f t="shared" si="38"/>
        <v>1</v>
      </c>
      <c r="AE29">
        <f t="shared" si="39"/>
        <v>1</v>
      </c>
      <c r="AF29">
        <f t="shared" si="40"/>
        <v>1</v>
      </c>
      <c r="AG29">
        <f t="shared" si="41"/>
        <v>1</v>
      </c>
      <c r="AH29">
        <f t="shared" si="42"/>
        <v>0</v>
      </c>
      <c r="AI29">
        <f t="shared" si="43"/>
        <v>0</v>
      </c>
      <c r="AJ29">
        <f t="shared" si="44"/>
        <v>0</v>
      </c>
      <c r="AK29">
        <f t="shared" si="45"/>
        <v>1</v>
      </c>
    </row>
    <row r="30" spans="1:37" x14ac:dyDescent="0.25">
      <c r="A30">
        <v>38</v>
      </c>
      <c r="B30">
        <f>'raw OAM stairs3'!AE28</f>
        <v>13247</v>
      </c>
      <c r="C30">
        <f>'raw OAM stairs3'!AF28</f>
        <v>7956.5</v>
      </c>
      <c r="D30">
        <f>'raw OAM stairs5'!AF28</f>
        <v>0</v>
      </c>
      <c r="E30">
        <f t="shared" si="22"/>
        <v>3978.25</v>
      </c>
      <c r="F30" s="24">
        <f>'regression pure'!P54</f>
        <v>9613.7497289523635</v>
      </c>
      <c r="G30" s="24">
        <f>'regression with bubbles 1'!P58</f>
        <v>5375.4653345245697</v>
      </c>
      <c r="H30" s="24">
        <f>'regression with bubbles 2'!P58</f>
        <v>6311.7631075333647</v>
      </c>
      <c r="I30" s="24">
        <f>'regression with bubbles 2'!T58</f>
        <v>5843.6142210289672</v>
      </c>
      <c r="J30" s="24">
        <f t="shared" si="23"/>
        <v>4910.9321105144836</v>
      </c>
      <c r="K30" s="24">
        <f>'model_based hybrid'!AU7</f>
        <v>4911</v>
      </c>
      <c r="L30" s="24">
        <f>'model_based hybrid (3)'!AU7</f>
        <v>6157.2</v>
      </c>
      <c r="M30" s="24">
        <f>'model_based hybrid (2)'!AL8</f>
        <v>6268.2261478894507</v>
      </c>
      <c r="N30">
        <f t="shared" si="46"/>
        <v>0</v>
      </c>
      <c r="O30">
        <f t="shared" si="24"/>
        <v>0</v>
      </c>
      <c r="P30">
        <f t="shared" si="25"/>
        <v>0</v>
      </c>
      <c r="Q30">
        <f t="shared" si="26"/>
        <v>0</v>
      </c>
      <c r="R30">
        <f t="shared" si="27"/>
        <v>0</v>
      </c>
      <c r="S30">
        <f t="shared" si="28"/>
        <v>0</v>
      </c>
      <c r="T30">
        <f t="shared" si="29"/>
        <v>0</v>
      </c>
      <c r="U30">
        <f t="shared" si="30"/>
        <v>0</v>
      </c>
      <c r="V30">
        <f t="shared" si="31"/>
        <v>0</v>
      </c>
      <c r="W30">
        <f t="shared" si="32"/>
        <v>0</v>
      </c>
      <c r="X30">
        <f t="shared" si="33"/>
        <v>0</v>
      </c>
      <c r="Y30">
        <f t="shared" si="34"/>
        <v>0</v>
      </c>
      <c r="Z30">
        <f t="shared" si="47"/>
        <v>1</v>
      </c>
      <c r="AA30">
        <f t="shared" si="35"/>
        <v>1</v>
      </c>
      <c r="AB30">
        <f t="shared" si="36"/>
        <v>1</v>
      </c>
      <c r="AC30">
        <f t="shared" si="37"/>
        <v>1</v>
      </c>
      <c r="AD30">
        <f t="shared" si="38"/>
        <v>1</v>
      </c>
      <c r="AE30">
        <f t="shared" si="39"/>
        <v>1</v>
      </c>
      <c r="AF30">
        <f t="shared" si="40"/>
        <v>1</v>
      </c>
      <c r="AG30">
        <f t="shared" si="41"/>
        <v>1</v>
      </c>
      <c r="AH30">
        <f t="shared" si="42"/>
        <v>1</v>
      </c>
      <c r="AI30">
        <f t="shared" si="43"/>
        <v>1</v>
      </c>
      <c r="AJ30">
        <f t="shared" si="44"/>
        <v>1</v>
      </c>
      <c r="AK30">
        <f t="shared" si="45"/>
        <v>1</v>
      </c>
    </row>
    <row r="31" spans="1:37" x14ac:dyDescent="0.25">
      <c r="A31">
        <v>39</v>
      </c>
      <c r="B31">
        <f>'raw OAM stairs3'!AE29</f>
        <v>12200</v>
      </c>
      <c r="C31">
        <f>'raw OAM stairs3'!AF29</f>
        <v>14061.5</v>
      </c>
      <c r="D31">
        <f>'raw OAM stairs5'!AF29</f>
        <v>0</v>
      </c>
      <c r="E31">
        <f t="shared" si="22"/>
        <v>7030.75</v>
      </c>
      <c r="F31" s="24">
        <f>'regression pure'!P55</f>
        <v>14695.615252236392</v>
      </c>
      <c r="G31" s="24">
        <f>'regression with bubbles 1'!P59</f>
        <v>10043.718198620347</v>
      </c>
      <c r="H31" s="24">
        <f>'regression with bubbles 2'!P59</f>
        <v>14882.990589709454</v>
      </c>
      <c r="I31" s="24">
        <f>'regression with bubbles 2'!T59</f>
        <v>12463.3543941649</v>
      </c>
      <c r="J31" s="24">
        <f t="shared" si="23"/>
        <v>9747.0521970824502</v>
      </c>
      <c r="K31" s="24">
        <f>'model_based hybrid'!AU8</f>
        <v>9242</v>
      </c>
      <c r="L31" s="24">
        <f>'model_based hybrid (3)'!AU8</f>
        <v>12646.3</v>
      </c>
      <c r="M31" s="24">
        <f>'model_based hybrid (2)'!AL9</f>
        <v>14657.969008012707</v>
      </c>
      <c r="N31">
        <f t="shared" si="46"/>
        <v>0</v>
      </c>
      <c r="O31">
        <f t="shared" si="24"/>
        <v>1</v>
      </c>
      <c r="P31">
        <f t="shared" si="25"/>
        <v>0</v>
      </c>
      <c r="Q31">
        <f t="shared" si="26"/>
        <v>1</v>
      </c>
      <c r="R31">
        <f t="shared" si="27"/>
        <v>1</v>
      </c>
      <c r="S31">
        <f t="shared" si="28"/>
        <v>1</v>
      </c>
      <c r="T31">
        <f t="shared" si="29"/>
        <v>1</v>
      </c>
      <c r="U31">
        <f t="shared" si="30"/>
        <v>1</v>
      </c>
      <c r="V31">
        <f t="shared" si="31"/>
        <v>1</v>
      </c>
      <c r="W31">
        <f t="shared" si="32"/>
        <v>1</v>
      </c>
      <c r="X31">
        <f t="shared" si="33"/>
        <v>1</v>
      </c>
      <c r="Y31">
        <f t="shared" si="34"/>
        <v>1</v>
      </c>
      <c r="Z31">
        <f t="shared" si="47"/>
        <v>1</v>
      </c>
      <c r="AA31">
        <f t="shared" si="35"/>
        <v>0</v>
      </c>
      <c r="AB31">
        <f t="shared" si="36"/>
        <v>1</v>
      </c>
      <c r="AC31">
        <f t="shared" si="37"/>
        <v>0</v>
      </c>
      <c r="AD31">
        <f t="shared" si="38"/>
        <v>0</v>
      </c>
      <c r="AE31">
        <f t="shared" si="39"/>
        <v>0</v>
      </c>
      <c r="AF31">
        <f t="shared" si="40"/>
        <v>0</v>
      </c>
      <c r="AG31">
        <f t="shared" si="41"/>
        <v>0</v>
      </c>
      <c r="AH31">
        <f t="shared" si="42"/>
        <v>0</v>
      </c>
      <c r="AI31">
        <f t="shared" si="43"/>
        <v>0</v>
      </c>
      <c r="AJ31">
        <f t="shared" si="44"/>
        <v>0</v>
      </c>
      <c r="AK31">
        <f t="shared" si="45"/>
        <v>0</v>
      </c>
    </row>
    <row r="32" spans="1:37" x14ac:dyDescent="0.25">
      <c r="A32">
        <v>40</v>
      </c>
      <c r="B32">
        <f>'raw OAM stairs3'!AE30</f>
        <v>13633</v>
      </c>
      <c r="C32">
        <f>'raw OAM stairs3'!AF30</f>
        <v>12974.4</v>
      </c>
      <c r="D32">
        <f>'raw OAM stairs5'!AF30</f>
        <v>33233</v>
      </c>
      <c r="E32">
        <f t="shared" si="22"/>
        <v>23103.7</v>
      </c>
      <c r="F32" s="24">
        <f>'regression pure'!P56</f>
        <v>18689.933326579896</v>
      </c>
      <c r="G32" s="24">
        <f>'regression with bubbles 1'!P60</f>
        <v>12997.863372874857</v>
      </c>
      <c r="H32" s="24">
        <f>'regression with bubbles 2'!P60</f>
        <v>14722.624342244504</v>
      </c>
      <c r="I32" s="24">
        <f>'regression with bubbles 2'!T60</f>
        <v>13860.243857559681</v>
      </c>
      <c r="J32" s="24">
        <f t="shared" si="23"/>
        <v>18481.97192877984</v>
      </c>
      <c r="K32" s="24">
        <f>'model_based hybrid'!AU9</f>
        <v>12420</v>
      </c>
      <c r="L32" s="24">
        <f>'model_based hybrid (3)'!AU9</f>
        <v>14708.800000000001</v>
      </c>
      <c r="M32" s="24">
        <f>'model_based hybrid (2)'!AL10</f>
        <v>14642.424590569653</v>
      </c>
      <c r="N32">
        <f t="shared" si="46"/>
        <v>1</v>
      </c>
      <c r="O32">
        <f t="shared" si="24"/>
        <v>0</v>
      </c>
      <c r="P32">
        <f t="shared" si="25"/>
        <v>1</v>
      </c>
      <c r="Q32">
        <f t="shared" si="26"/>
        <v>1</v>
      </c>
      <c r="R32">
        <f t="shared" si="27"/>
        <v>1</v>
      </c>
      <c r="S32">
        <f t="shared" si="28"/>
        <v>1</v>
      </c>
      <c r="T32">
        <f t="shared" si="29"/>
        <v>0</v>
      </c>
      <c r="U32">
        <f t="shared" si="30"/>
        <v>1</v>
      </c>
      <c r="V32">
        <f t="shared" si="31"/>
        <v>1</v>
      </c>
      <c r="W32">
        <f t="shared" si="32"/>
        <v>1</v>
      </c>
      <c r="X32">
        <f t="shared" si="33"/>
        <v>1</v>
      </c>
      <c r="Y32">
        <f t="shared" si="34"/>
        <v>0</v>
      </c>
      <c r="Z32">
        <f t="shared" si="47"/>
        <v>1</v>
      </c>
      <c r="AA32">
        <f t="shared" si="35"/>
        <v>0</v>
      </c>
      <c r="AB32">
        <f t="shared" si="36"/>
        <v>1</v>
      </c>
      <c r="AC32">
        <f t="shared" si="37"/>
        <v>1</v>
      </c>
      <c r="AD32">
        <f t="shared" si="38"/>
        <v>1</v>
      </c>
      <c r="AE32">
        <f t="shared" si="39"/>
        <v>1</v>
      </c>
      <c r="AF32">
        <f t="shared" si="40"/>
        <v>0</v>
      </c>
      <c r="AG32">
        <f t="shared" si="41"/>
        <v>1</v>
      </c>
      <c r="AH32">
        <f t="shared" si="42"/>
        <v>1</v>
      </c>
      <c r="AI32">
        <f t="shared" si="43"/>
        <v>1</v>
      </c>
      <c r="AJ32">
        <f t="shared" si="44"/>
        <v>1</v>
      </c>
      <c r="AK32">
        <f t="shared" si="45"/>
        <v>0</v>
      </c>
    </row>
    <row r="33" spans="1:37" x14ac:dyDescent="0.25">
      <c r="A33">
        <v>41</v>
      </c>
      <c r="B33">
        <f>'raw OAM stairs3'!AE31</f>
        <v>10470</v>
      </c>
      <c r="C33">
        <f>'raw OAM stairs3'!AF31</f>
        <v>11849.2</v>
      </c>
      <c r="D33">
        <f>'raw OAM stairs5'!AF31</f>
        <v>9096</v>
      </c>
      <c r="E33">
        <f t="shared" si="22"/>
        <v>10472.6</v>
      </c>
      <c r="F33" s="24">
        <f>'regression pure'!P57</f>
        <v>10653.33169116737</v>
      </c>
      <c r="G33" s="24">
        <f>'regression with bubbles 1'!P61</f>
        <v>11138.618834814741</v>
      </c>
      <c r="H33" s="24">
        <f>'regression with bubbles 2'!P61</f>
        <v>8577.2376134261212</v>
      </c>
      <c r="I33" s="24">
        <f>'regression with bubbles 2'!T61</f>
        <v>9857.928224120431</v>
      </c>
      <c r="J33" s="24">
        <f t="shared" si="23"/>
        <v>10165.264112060217</v>
      </c>
      <c r="K33" s="24">
        <f>'model_based hybrid'!AU10</f>
        <v>10816</v>
      </c>
      <c r="L33" s="24">
        <f>'model_based hybrid (3)'!AU10</f>
        <v>7710.7</v>
      </c>
      <c r="M33" s="24">
        <f>'model_based hybrid (2)'!AL11</f>
        <v>8696.3394127278807</v>
      </c>
      <c r="N33">
        <f t="shared" si="46"/>
        <v>0</v>
      </c>
      <c r="O33">
        <f t="shared" si="24"/>
        <v>0</v>
      </c>
      <c r="P33">
        <f t="shared" si="25"/>
        <v>0</v>
      </c>
      <c r="Q33">
        <f t="shared" si="26"/>
        <v>0</v>
      </c>
      <c r="R33">
        <f t="shared" si="27"/>
        <v>0</v>
      </c>
      <c r="S33">
        <f t="shared" si="28"/>
        <v>0</v>
      </c>
      <c r="T33">
        <f t="shared" si="29"/>
        <v>0</v>
      </c>
      <c r="U33">
        <f t="shared" si="30"/>
        <v>0</v>
      </c>
      <c r="V33">
        <f t="shared" si="31"/>
        <v>0</v>
      </c>
      <c r="W33">
        <f t="shared" si="32"/>
        <v>0</v>
      </c>
      <c r="X33">
        <f t="shared" si="33"/>
        <v>0</v>
      </c>
      <c r="Y33">
        <f t="shared" si="34"/>
        <v>0</v>
      </c>
      <c r="Z33">
        <f t="shared" si="47"/>
        <v>1</v>
      </c>
      <c r="AA33">
        <f t="shared" si="35"/>
        <v>1</v>
      </c>
      <c r="AB33">
        <f t="shared" si="36"/>
        <v>1</v>
      </c>
      <c r="AC33">
        <f t="shared" si="37"/>
        <v>1</v>
      </c>
      <c r="AD33">
        <f t="shared" si="38"/>
        <v>1</v>
      </c>
      <c r="AE33">
        <f t="shared" si="39"/>
        <v>1</v>
      </c>
      <c r="AF33">
        <f t="shared" si="40"/>
        <v>1</v>
      </c>
      <c r="AG33">
        <f t="shared" si="41"/>
        <v>1</v>
      </c>
      <c r="AH33">
        <f t="shared" si="42"/>
        <v>1</v>
      </c>
      <c r="AI33">
        <f t="shared" si="43"/>
        <v>1</v>
      </c>
      <c r="AJ33">
        <f t="shared" si="44"/>
        <v>1</v>
      </c>
      <c r="AK33">
        <f t="shared" si="45"/>
        <v>1</v>
      </c>
    </row>
    <row r="34" spans="1:37" x14ac:dyDescent="0.25">
      <c r="A34">
        <v>42</v>
      </c>
      <c r="B34">
        <f>'raw OAM stairs3'!AE32</f>
        <v>13268</v>
      </c>
      <c r="C34">
        <f>'raw OAM stairs3'!AF32</f>
        <v>16242.3</v>
      </c>
      <c r="D34">
        <f>'raw OAM stairs5'!AF32</f>
        <v>30320</v>
      </c>
      <c r="E34">
        <f t="shared" si="22"/>
        <v>23281.15</v>
      </c>
      <c r="F34" s="24">
        <f>'regression pure'!P58</f>
        <v>17212.880111805007</v>
      </c>
      <c r="G34" s="24">
        <f>'regression with bubbles 1'!P62</f>
        <v>14331.687041839479</v>
      </c>
      <c r="H34" s="24">
        <f>'regression with bubbles 2'!P62</f>
        <v>14697.451975577929</v>
      </c>
      <c r="I34" s="24">
        <f>'regression with bubbles 2'!T62</f>
        <v>14514.569508708704</v>
      </c>
      <c r="J34" s="24">
        <f t="shared" si="23"/>
        <v>18897.859754354351</v>
      </c>
      <c r="K34" s="24">
        <f>'model_based hybrid'!AU11</f>
        <v>15413</v>
      </c>
      <c r="L34" s="24">
        <f>'model_based hybrid (3)'!AU11</f>
        <v>14708.800000000001</v>
      </c>
      <c r="M34" s="24">
        <f>'model_based hybrid (2)'!AL12</f>
        <v>14680.444251869943</v>
      </c>
      <c r="N34">
        <f t="shared" si="46"/>
        <v>1</v>
      </c>
      <c r="O34">
        <f t="shared" si="24"/>
        <v>1</v>
      </c>
      <c r="P34">
        <f t="shared" si="25"/>
        <v>1</v>
      </c>
      <c r="Q34">
        <f t="shared" si="26"/>
        <v>1</v>
      </c>
      <c r="R34">
        <f t="shared" si="27"/>
        <v>1</v>
      </c>
      <c r="S34">
        <f t="shared" si="28"/>
        <v>1</v>
      </c>
      <c r="T34">
        <f t="shared" si="29"/>
        <v>1</v>
      </c>
      <c r="U34">
        <f t="shared" si="30"/>
        <v>1</v>
      </c>
      <c r="V34">
        <f t="shared" si="31"/>
        <v>1</v>
      </c>
      <c r="W34">
        <f t="shared" si="32"/>
        <v>1</v>
      </c>
      <c r="X34">
        <f t="shared" si="33"/>
        <v>1</v>
      </c>
      <c r="Y34">
        <f t="shared" si="34"/>
        <v>1</v>
      </c>
      <c r="Z34">
        <f t="shared" si="47"/>
        <v>1</v>
      </c>
      <c r="AA34">
        <f t="shared" si="35"/>
        <v>1</v>
      </c>
      <c r="AB34">
        <f t="shared" si="36"/>
        <v>1</v>
      </c>
      <c r="AC34">
        <f t="shared" si="37"/>
        <v>1</v>
      </c>
      <c r="AD34">
        <f t="shared" si="38"/>
        <v>1</v>
      </c>
      <c r="AE34">
        <f t="shared" si="39"/>
        <v>1</v>
      </c>
      <c r="AF34">
        <f t="shared" si="40"/>
        <v>1</v>
      </c>
      <c r="AG34">
        <f t="shared" si="41"/>
        <v>1</v>
      </c>
      <c r="AH34">
        <f t="shared" si="42"/>
        <v>1</v>
      </c>
      <c r="AI34">
        <f t="shared" si="43"/>
        <v>1</v>
      </c>
      <c r="AJ34">
        <f t="shared" si="44"/>
        <v>1</v>
      </c>
      <c r="AK34">
        <f t="shared" si="45"/>
        <v>1</v>
      </c>
    </row>
    <row r="35" spans="1:37" x14ac:dyDescent="0.25">
      <c r="A35">
        <v>43</v>
      </c>
      <c r="B35">
        <f>'raw OAM stairs3'!AE33</f>
        <v>22136</v>
      </c>
      <c r="C35">
        <f>'raw OAM stairs3'!AF33</f>
        <v>12986.9</v>
      </c>
      <c r="D35">
        <f>'raw OAM stairs5'!AF33</f>
        <v>31603</v>
      </c>
      <c r="E35">
        <f t="shared" si="22"/>
        <v>22294.95</v>
      </c>
      <c r="F35" s="24">
        <f>'regression pure'!P59</f>
        <v>23776.244715458117</v>
      </c>
      <c r="G35" s="24">
        <f>'regression with bubbles 1'!P63</f>
        <v>16959.779193402312</v>
      </c>
      <c r="H35" s="24">
        <f>'regression with bubbles 2'!P63</f>
        <v>10864.031693886682</v>
      </c>
      <c r="I35" s="24">
        <f>'regression with bubbles 2'!T63</f>
        <v>13911.905443644497</v>
      </c>
      <c r="J35" s="24">
        <f t="shared" si="23"/>
        <v>18103.427721822249</v>
      </c>
      <c r="K35" s="24">
        <f>'model_based hybrid'!AU12</f>
        <v>14355</v>
      </c>
      <c r="L35" s="24">
        <f>'model_based hybrid (3)'!AU12</f>
        <v>16087.1</v>
      </c>
      <c r="M35" s="24">
        <f>'model_based hybrid (2)'!AL13</f>
        <v>11147.478176063936</v>
      </c>
      <c r="N35">
        <f t="shared" si="46"/>
        <v>1</v>
      </c>
      <c r="O35">
        <f t="shared" si="24"/>
        <v>0</v>
      </c>
      <c r="P35">
        <f t="shared" si="25"/>
        <v>1</v>
      </c>
      <c r="Q35">
        <f t="shared" si="26"/>
        <v>0</v>
      </c>
      <c r="R35">
        <f t="shared" si="27"/>
        <v>1</v>
      </c>
      <c r="S35">
        <f t="shared" si="28"/>
        <v>1</v>
      </c>
      <c r="T35">
        <f t="shared" si="29"/>
        <v>0</v>
      </c>
      <c r="U35">
        <f t="shared" si="30"/>
        <v>0</v>
      </c>
      <c r="V35">
        <f t="shared" si="31"/>
        <v>0</v>
      </c>
      <c r="W35">
        <f t="shared" si="32"/>
        <v>0</v>
      </c>
      <c r="X35">
        <f t="shared" si="33"/>
        <v>1</v>
      </c>
      <c r="Y35">
        <f t="shared" si="34"/>
        <v>0</v>
      </c>
      <c r="Z35">
        <f t="shared" si="47"/>
        <v>1</v>
      </c>
      <c r="AA35">
        <f t="shared" si="35"/>
        <v>0</v>
      </c>
      <c r="AB35">
        <f t="shared" si="36"/>
        <v>1</v>
      </c>
      <c r="AC35">
        <f t="shared" si="37"/>
        <v>0</v>
      </c>
      <c r="AD35">
        <f t="shared" si="38"/>
        <v>1</v>
      </c>
      <c r="AE35">
        <f t="shared" si="39"/>
        <v>1</v>
      </c>
      <c r="AF35">
        <f t="shared" si="40"/>
        <v>0</v>
      </c>
      <c r="AG35">
        <f t="shared" si="41"/>
        <v>0</v>
      </c>
      <c r="AH35">
        <f t="shared" si="42"/>
        <v>0</v>
      </c>
      <c r="AI35">
        <f t="shared" si="43"/>
        <v>0</v>
      </c>
      <c r="AJ35">
        <f t="shared" si="44"/>
        <v>1</v>
      </c>
      <c r="AK35">
        <f t="shared" si="45"/>
        <v>0</v>
      </c>
    </row>
    <row r="36" spans="1:37" x14ac:dyDescent="0.25">
      <c r="A36">
        <v>44</v>
      </c>
      <c r="B36">
        <f>'raw OAM stairs3'!AE34</f>
        <v>6612</v>
      </c>
      <c r="C36">
        <f>'raw OAM stairs3'!AF34</f>
        <v>7526.2000000000007</v>
      </c>
      <c r="D36">
        <f>'raw OAM stairs5'!AF34</f>
        <v>15747</v>
      </c>
      <c r="E36">
        <f t="shared" si="22"/>
        <v>11636.6</v>
      </c>
      <c r="F36" s="24">
        <f>'regression pure'!P60</f>
        <v>9359.0125117951447</v>
      </c>
      <c r="G36" s="24">
        <f>'regression with bubbles 1'!P64</f>
        <v>6672.2709075410075</v>
      </c>
      <c r="H36" s="24">
        <f>'regression with bubbles 2'!P64</f>
        <v>6036.4050682143579</v>
      </c>
      <c r="I36" s="24">
        <f>'regression with bubbles 2'!T64</f>
        <v>6354.3379878776832</v>
      </c>
      <c r="J36" s="24">
        <f t="shared" si="23"/>
        <v>8995.4689939388409</v>
      </c>
      <c r="K36" s="24">
        <f>'model_based hybrid'!AU13</f>
        <v>8988</v>
      </c>
      <c r="L36" s="24">
        <f>'model_based hybrid (3)'!AU13</f>
        <v>6157.2</v>
      </c>
      <c r="M36" s="24">
        <f>'model_based hybrid (2)'!AL14</f>
        <v>6065.9722268857658</v>
      </c>
      <c r="N36">
        <f t="shared" si="46"/>
        <v>0</v>
      </c>
      <c r="O36">
        <f t="shared" si="24"/>
        <v>0</v>
      </c>
      <c r="P36">
        <f t="shared" si="25"/>
        <v>0</v>
      </c>
      <c r="Q36">
        <f t="shared" si="26"/>
        <v>0</v>
      </c>
      <c r="R36">
        <f t="shared" si="27"/>
        <v>0</v>
      </c>
      <c r="S36">
        <f t="shared" si="28"/>
        <v>0</v>
      </c>
      <c r="T36">
        <f t="shared" si="29"/>
        <v>0</v>
      </c>
      <c r="U36">
        <f t="shared" si="30"/>
        <v>0</v>
      </c>
      <c r="V36">
        <f t="shared" si="31"/>
        <v>0</v>
      </c>
      <c r="W36">
        <f t="shared" si="32"/>
        <v>0</v>
      </c>
      <c r="X36">
        <f t="shared" si="33"/>
        <v>0</v>
      </c>
      <c r="Y36">
        <f t="shared" si="34"/>
        <v>0</v>
      </c>
      <c r="Z36">
        <f t="shared" si="47"/>
        <v>1</v>
      </c>
      <c r="AA36">
        <f t="shared" si="35"/>
        <v>1</v>
      </c>
      <c r="AB36">
        <f t="shared" si="36"/>
        <v>1</v>
      </c>
      <c r="AC36">
        <f t="shared" si="37"/>
        <v>1</v>
      </c>
      <c r="AD36">
        <f t="shared" si="38"/>
        <v>1</v>
      </c>
      <c r="AE36">
        <f t="shared" si="39"/>
        <v>1</v>
      </c>
      <c r="AF36">
        <f t="shared" si="40"/>
        <v>1</v>
      </c>
      <c r="AG36">
        <f t="shared" si="41"/>
        <v>1</v>
      </c>
      <c r="AH36">
        <f t="shared" si="42"/>
        <v>1</v>
      </c>
      <c r="AI36">
        <f t="shared" si="43"/>
        <v>1</v>
      </c>
      <c r="AJ36">
        <f t="shared" si="44"/>
        <v>1</v>
      </c>
      <c r="AK36">
        <f t="shared" si="45"/>
        <v>1</v>
      </c>
    </row>
    <row r="37" spans="1:37" x14ac:dyDescent="0.25">
      <c r="A37">
        <v>45</v>
      </c>
      <c r="B37">
        <f>'raw OAM stairs3'!AE35</f>
        <v>19117</v>
      </c>
      <c r="C37">
        <f>'raw OAM stairs3'!AF35</f>
        <v>23286.600000000006</v>
      </c>
      <c r="D37">
        <f>'raw OAM stairs5'!AF35</f>
        <v>19183</v>
      </c>
      <c r="E37">
        <f t="shared" si="22"/>
        <v>21234.800000000003</v>
      </c>
      <c r="F37" s="24">
        <f>'regression pure'!P61</f>
        <v>20413.345570754176</v>
      </c>
      <c r="G37" s="24">
        <f>'regression with bubbles 1'!P65</f>
        <v>21737.957771807593</v>
      </c>
      <c r="H37" s="24">
        <f>'regression with bubbles 2'!P65</f>
        <v>20355.214854486749</v>
      </c>
      <c r="I37" s="24">
        <f>'regression with bubbles 2'!T65</f>
        <v>21046.586313147171</v>
      </c>
      <c r="J37" s="24">
        <f t="shared" si="23"/>
        <v>21140.693156573587</v>
      </c>
      <c r="K37" s="24">
        <f>'model_based hybrid'!AU14</f>
        <v>21735</v>
      </c>
      <c r="L37" s="24">
        <f>'model_based hybrid (3)'!AU14</f>
        <v>23353.200000000001</v>
      </c>
      <c r="M37" s="24">
        <f>'model_based hybrid (2)'!AL15</f>
        <v>20419.511088754691</v>
      </c>
      <c r="N37">
        <f t="shared" si="46"/>
        <v>1</v>
      </c>
      <c r="O37">
        <f t="shared" si="24"/>
        <v>1</v>
      </c>
      <c r="P37">
        <f t="shared" si="25"/>
        <v>1</v>
      </c>
      <c r="Q37">
        <f t="shared" si="26"/>
        <v>1</v>
      </c>
      <c r="R37">
        <f t="shared" si="27"/>
        <v>1</v>
      </c>
      <c r="S37">
        <f t="shared" si="28"/>
        <v>1</v>
      </c>
      <c r="T37">
        <f t="shared" si="29"/>
        <v>1</v>
      </c>
      <c r="U37">
        <f t="shared" si="30"/>
        <v>1</v>
      </c>
      <c r="V37">
        <f t="shared" si="31"/>
        <v>1</v>
      </c>
      <c r="W37">
        <f t="shared" si="32"/>
        <v>1</v>
      </c>
      <c r="X37">
        <f t="shared" si="33"/>
        <v>1</v>
      </c>
      <c r="Y37">
        <f t="shared" si="34"/>
        <v>1</v>
      </c>
      <c r="Z37">
        <f t="shared" si="47"/>
        <v>1</v>
      </c>
      <c r="AA37">
        <f t="shared" si="35"/>
        <v>1</v>
      </c>
      <c r="AB37">
        <f t="shared" si="36"/>
        <v>1</v>
      </c>
      <c r="AC37">
        <f t="shared" si="37"/>
        <v>1</v>
      </c>
      <c r="AD37">
        <f t="shared" si="38"/>
        <v>1</v>
      </c>
      <c r="AE37">
        <f t="shared" si="39"/>
        <v>1</v>
      </c>
      <c r="AF37">
        <f t="shared" si="40"/>
        <v>1</v>
      </c>
      <c r="AG37">
        <f t="shared" si="41"/>
        <v>1</v>
      </c>
      <c r="AH37">
        <f t="shared" si="42"/>
        <v>1</v>
      </c>
      <c r="AI37">
        <f t="shared" si="43"/>
        <v>1</v>
      </c>
      <c r="AJ37">
        <f t="shared" si="44"/>
        <v>1</v>
      </c>
      <c r="AK37">
        <f t="shared" si="45"/>
        <v>1</v>
      </c>
    </row>
    <row r="38" spans="1:37" x14ac:dyDescent="0.25">
      <c r="A38">
        <v>46</v>
      </c>
      <c r="B38">
        <f>'raw OAM stairs3'!AE36</f>
        <v>22950</v>
      </c>
      <c r="C38">
        <f>'raw OAM stairs3'!AF36</f>
        <v>26920.400000000001</v>
      </c>
      <c r="D38">
        <f>'raw OAM stairs5'!AF36</f>
        <v>28279</v>
      </c>
      <c r="E38">
        <f t="shared" si="22"/>
        <v>27599.7</v>
      </c>
      <c r="F38" s="24">
        <f>'regression pure'!P62</f>
        <v>21280.312929610769</v>
      </c>
      <c r="G38" s="24">
        <f>'regression with bubbles 1'!P66</f>
        <v>23430.78994986623</v>
      </c>
      <c r="H38" s="24">
        <f>'regression with bubbles 2'!P66</f>
        <v>21329.176635697244</v>
      </c>
      <c r="I38" s="24">
        <f>'regression with bubbles 2'!T66</f>
        <v>22379.983292781737</v>
      </c>
      <c r="J38" s="24">
        <f t="shared" si="23"/>
        <v>24989.841646390869</v>
      </c>
      <c r="K38" s="24">
        <f>'model_based hybrid'!AU15</f>
        <v>25139</v>
      </c>
      <c r="L38" s="24">
        <f>'model_based hybrid (3)'!AU15</f>
        <v>25090.9</v>
      </c>
      <c r="M38" s="24">
        <f>'model_based hybrid (2)'!AL16</f>
        <v>21426.89966220914</v>
      </c>
      <c r="N38">
        <f t="shared" si="46"/>
        <v>1</v>
      </c>
      <c r="O38">
        <f t="shared" si="24"/>
        <v>1</v>
      </c>
      <c r="P38">
        <f t="shared" si="25"/>
        <v>1</v>
      </c>
      <c r="Q38">
        <f t="shared" si="26"/>
        <v>1</v>
      </c>
      <c r="R38">
        <f t="shared" si="27"/>
        <v>1</v>
      </c>
      <c r="S38">
        <f t="shared" si="28"/>
        <v>1</v>
      </c>
      <c r="T38">
        <f t="shared" si="29"/>
        <v>1</v>
      </c>
      <c r="U38">
        <f t="shared" si="30"/>
        <v>1</v>
      </c>
      <c r="V38">
        <f t="shared" si="31"/>
        <v>1</v>
      </c>
      <c r="W38">
        <f t="shared" si="32"/>
        <v>1</v>
      </c>
      <c r="X38">
        <f t="shared" si="33"/>
        <v>1</v>
      </c>
      <c r="Y38">
        <f t="shared" si="34"/>
        <v>1</v>
      </c>
      <c r="Z38">
        <f t="shared" si="47"/>
        <v>1</v>
      </c>
      <c r="AA38">
        <f t="shared" si="35"/>
        <v>1</v>
      </c>
      <c r="AB38">
        <f t="shared" si="36"/>
        <v>1</v>
      </c>
      <c r="AC38">
        <f t="shared" si="37"/>
        <v>1</v>
      </c>
      <c r="AD38">
        <f t="shared" si="38"/>
        <v>1</v>
      </c>
      <c r="AE38">
        <f t="shared" si="39"/>
        <v>1</v>
      </c>
      <c r="AF38">
        <f t="shared" si="40"/>
        <v>1</v>
      </c>
      <c r="AG38">
        <f t="shared" si="41"/>
        <v>1</v>
      </c>
      <c r="AH38">
        <f t="shared" si="42"/>
        <v>1</v>
      </c>
      <c r="AI38">
        <f t="shared" si="43"/>
        <v>1</v>
      </c>
      <c r="AJ38">
        <f t="shared" si="44"/>
        <v>1</v>
      </c>
      <c r="AK38">
        <f t="shared" si="45"/>
        <v>1</v>
      </c>
    </row>
    <row r="39" spans="1:37" x14ac:dyDescent="0.25">
      <c r="A39">
        <v>47</v>
      </c>
      <c r="B39">
        <f>'raw OAM stairs3'!AE37</f>
        <v>12149</v>
      </c>
      <c r="C39">
        <f>'raw OAM stairs3'!AF37</f>
        <v>16889.099999999999</v>
      </c>
      <c r="D39">
        <f>'raw OAM stairs5'!AF37</f>
        <v>10605</v>
      </c>
      <c r="E39">
        <f t="shared" si="22"/>
        <v>13747.05</v>
      </c>
      <c r="F39" s="24">
        <f>'regression pure'!P63</f>
        <v>13831.121774461624</v>
      </c>
      <c r="G39" s="24">
        <f>'regression with bubbles 1'!P67</f>
        <v>14125.350293222609</v>
      </c>
      <c r="H39" s="24">
        <f>'regression with bubbles 2'!P67</f>
        <v>13807.039936010417</v>
      </c>
      <c r="I39" s="24">
        <f>'regression with bubbles 2'!T67</f>
        <v>13966.195114616512</v>
      </c>
      <c r="J39" s="24">
        <f t="shared" si="23"/>
        <v>13856.622557308256</v>
      </c>
      <c r="K39" s="24">
        <f>'model_based hybrid'!AU16</f>
        <v>15168</v>
      </c>
      <c r="L39" s="24">
        <f>'model_based hybrid (3)'!AU16</f>
        <v>12396.2</v>
      </c>
      <c r="M39" s="24">
        <f>'model_based hybrid (2)'!AL17</f>
        <v>13821.841065201072</v>
      </c>
      <c r="N39">
        <f t="shared" si="46"/>
        <v>0</v>
      </c>
      <c r="O39">
        <f t="shared" si="24"/>
        <v>0</v>
      </c>
      <c r="P39">
        <f t="shared" si="25"/>
        <v>0</v>
      </c>
      <c r="Q39">
        <f t="shared" si="26"/>
        <v>0</v>
      </c>
      <c r="R39">
        <f t="shared" si="27"/>
        <v>0</v>
      </c>
      <c r="S39">
        <f t="shared" si="28"/>
        <v>0</v>
      </c>
      <c r="T39">
        <f t="shared" si="29"/>
        <v>0</v>
      </c>
      <c r="U39">
        <f t="shared" si="30"/>
        <v>0</v>
      </c>
      <c r="V39">
        <f t="shared" si="31"/>
        <v>0</v>
      </c>
      <c r="W39">
        <f t="shared" si="32"/>
        <v>0</v>
      </c>
      <c r="X39">
        <f t="shared" si="33"/>
        <v>0</v>
      </c>
      <c r="Y39">
        <f t="shared" si="34"/>
        <v>0</v>
      </c>
      <c r="Z39">
        <f t="shared" si="47"/>
        <v>1</v>
      </c>
      <c r="AA39">
        <f t="shared" si="35"/>
        <v>1</v>
      </c>
      <c r="AB39">
        <f t="shared" si="36"/>
        <v>1</v>
      </c>
      <c r="AC39">
        <f t="shared" si="37"/>
        <v>1</v>
      </c>
      <c r="AD39">
        <f t="shared" si="38"/>
        <v>1</v>
      </c>
      <c r="AE39">
        <f t="shared" si="39"/>
        <v>1</v>
      </c>
      <c r="AF39">
        <f t="shared" si="40"/>
        <v>1</v>
      </c>
      <c r="AG39">
        <f t="shared" si="41"/>
        <v>1</v>
      </c>
      <c r="AH39">
        <f t="shared" si="42"/>
        <v>1</v>
      </c>
      <c r="AI39">
        <f t="shared" si="43"/>
        <v>1</v>
      </c>
      <c r="AJ39">
        <f t="shared" si="44"/>
        <v>1</v>
      </c>
      <c r="AK39">
        <f t="shared" si="45"/>
        <v>1</v>
      </c>
    </row>
    <row r="40" spans="1:37" x14ac:dyDescent="0.25">
      <c r="A40">
        <v>48</v>
      </c>
      <c r="B40">
        <f>'raw OAM stairs3'!AE38</f>
        <v>14752</v>
      </c>
      <c r="C40">
        <f>'raw OAM stairs3'!AF38</f>
        <v>26237.100000000006</v>
      </c>
      <c r="D40">
        <f>'raw OAM stairs5'!AF38</f>
        <v>28279</v>
      </c>
      <c r="E40">
        <f t="shared" si="22"/>
        <v>27258.050000000003</v>
      </c>
      <c r="F40" s="24">
        <f>'regression pure'!P64</f>
        <v>18360.54275160352</v>
      </c>
      <c r="G40" s="24">
        <f>'regression with bubbles 1'!P68</f>
        <v>18882.656739736707</v>
      </c>
      <c r="H40" s="24">
        <f>'regression with bubbles 2'!P68</f>
        <v>20356.033043679639</v>
      </c>
      <c r="I40" s="24">
        <f>'regression with bubbles 2'!T68</f>
        <v>19619.344891708173</v>
      </c>
      <c r="J40" s="24">
        <f t="shared" si="23"/>
        <v>23438.697445854086</v>
      </c>
      <c r="K40" s="24">
        <f>'model_based hybrid'!AU17</f>
        <v>25139</v>
      </c>
      <c r="L40" s="24">
        <f>'model_based hybrid (3)'!AU17</f>
        <v>23353.200000000001</v>
      </c>
      <c r="M40" s="24">
        <f>'model_based hybrid (2)'!AL18</f>
        <v>20287.522440421511</v>
      </c>
      <c r="N40">
        <f t="shared" si="46"/>
        <v>1</v>
      </c>
      <c r="O40">
        <f t="shared" si="24"/>
        <v>1</v>
      </c>
      <c r="P40">
        <f t="shared" si="25"/>
        <v>1</v>
      </c>
      <c r="Q40">
        <f t="shared" si="26"/>
        <v>1</v>
      </c>
      <c r="R40">
        <f t="shared" si="27"/>
        <v>1</v>
      </c>
      <c r="S40">
        <f t="shared" si="28"/>
        <v>1</v>
      </c>
      <c r="T40">
        <f t="shared" si="29"/>
        <v>1</v>
      </c>
      <c r="U40">
        <f t="shared" si="30"/>
        <v>1</v>
      </c>
      <c r="V40">
        <f t="shared" si="31"/>
        <v>1</v>
      </c>
      <c r="W40">
        <f t="shared" si="32"/>
        <v>1</v>
      </c>
      <c r="X40">
        <f t="shared" si="33"/>
        <v>1</v>
      </c>
      <c r="Y40">
        <f t="shared" si="34"/>
        <v>1</v>
      </c>
      <c r="Z40">
        <f t="shared" si="47"/>
        <v>1</v>
      </c>
      <c r="AA40">
        <f t="shared" si="35"/>
        <v>1</v>
      </c>
      <c r="AB40">
        <f t="shared" si="36"/>
        <v>1</v>
      </c>
      <c r="AC40">
        <f t="shared" si="37"/>
        <v>1</v>
      </c>
      <c r="AD40">
        <f t="shared" si="38"/>
        <v>1</v>
      </c>
      <c r="AE40">
        <f t="shared" si="39"/>
        <v>1</v>
      </c>
      <c r="AF40">
        <f t="shared" si="40"/>
        <v>1</v>
      </c>
      <c r="AG40">
        <f t="shared" si="41"/>
        <v>1</v>
      </c>
      <c r="AH40">
        <f t="shared" si="42"/>
        <v>1</v>
      </c>
      <c r="AI40">
        <f t="shared" si="43"/>
        <v>1</v>
      </c>
      <c r="AJ40">
        <f t="shared" si="44"/>
        <v>1</v>
      </c>
      <c r="AK40">
        <f t="shared" si="45"/>
        <v>1</v>
      </c>
    </row>
    <row r="41" spans="1:37" x14ac:dyDescent="0.25">
      <c r="A41">
        <v>49</v>
      </c>
      <c r="B41">
        <f>'raw OAM stairs3'!AE39</f>
        <v>14912</v>
      </c>
      <c r="C41">
        <f>'raw OAM stairs3'!AF39</f>
        <v>17472.3</v>
      </c>
      <c r="D41">
        <f>'raw OAM stairs5'!AF39</f>
        <v>20813</v>
      </c>
      <c r="E41">
        <f t="shared" si="22"/>
        <v>19142.650000000001</v>
      </c>
      <c r="F41" s="24">
        <f>'regression pure'!P65</f>
        <v>21039.299252005527</v>
      </c>
      <c r="G41" s="24">
        <f>'regression with bubbles 1'!P69</f>
        <v>20045.941636159256</v>
      </c>
      <c r="H41" s="24">
        <f>'regression with bubbles 2'!P69</f>
        <v>19528.174062373517</v>
      </c>
      <c r="I41" s="24">
        <f>'regression with bubbles 2'!T69</f>
        <v>19787.057849266384</v>
      </c>
      <c r="J41" s="24">
        <f t="shared" si="23"/>
        <v>19464.853924633193</v>
      </c>
      <c r="K41" s="24">
        <f>'model_based hybrid'!AU18</f>
        <v>17396</v>
      </c>
      <c r="L41" s="24">
        <f>'model_based hybrid (3)'!AU18</f>
        <v>20606</v>
      </c>
      <c r="M41" s="24">
        <f>'model_based hybrid (2)'!AL19</f>
        <v>19552.249762806961</v>
      </c>
      <c r="N41">
        <f t="shared" si="46"/>
        <v>1</v>
      </c>
      <c r="O41">
        <f t="shared" si="24"/>
        <v>0</v>
      </c>
      <c r="P41">
        <f t="shared" si="25"/>
        <v>0</v>
      </c>
      <c r="Q41">
        <f t="shared" si="26"/>
        <v>0</v>
      </c>
      <c r="R41">
        <f t="shared" si="27"/>
        <v>1</v>
      </c>
      <c r="S41">
        <f t="shared" si="28"/>
        <v>1</v>
      </c>
      <c r="T41">
        <f t="shared" si="29"/>
        <v>0</v>
      </c>
      <c r="U41">
        <f t="shared" si="30"/>
        <v>1</v>
      </c>
      <c r="V41">
        <f t="shared" si="31"/>
        <v>0</v>
      </c>
      <c r="W41">
        <f t="shared" si="32"/>
        <v>0</v>
      </c>
      <c r="X41">
        <f t="shared" si="33"/>
        <v>0</v>
      </c>
      <c r="Y41">
        <f t="shared" si="34"/>
        <v>0</v>
      </c>
      <c r="Z41">
        <f t="shared" si="47"/>
        <v>1</v>
      </c>
      <c r="AA41">
        <f t="shared" si="35"/>
        <v>0</v>
      </c>
      <c r="AB41">
        <f t="shared" si="36"/>
        <v>0</v>
      </c>
      <c r="AC41">
        <f t="shared" si="37"/>
        <v>0</v>
      </c>
      <c r="AD41">
        <f t="shared" si="38"/>
        <v>1</v>
      </c>
      <c r="AE41">
        <f t="shared" si="39"/>
        <v>1</v>
      </c>
      <c r="AF41">
        <f t="shared" si="40"/>
        <v>0</v>
      </c>
      <c r="AG41">
        <f t="shared" si="41"/>
        <v>1</v>
      </c>
      <c r="AH41">
        <f t="shared" si="42"/>
        <v>0</v>
      </c>
      <c r="AI41">
        <f t="shared" si="43"/>
        <v>0</v>
      </c>
      <c r="AJ41">
        <f t="shared" si="44"/>
        <v>0</v>
      </c>
      <c r="AK41">
        <f t="shared" si="45"/>
        <v>0</v>
      </c>
    </row>
    <row r="42" spans="1:37" x14ac:dyDescent="0.25">
      <c r="A42">
        <v>50</v>
      </c>
      <c r="B42">
        <f>'raw OAM stairs3'!AE40</f>
        <v>14325</v>
      </c>
      <c r="C42">
        <f>'raw OAM stairs3'!AF40</f>
        <v>17508.900000000001</v>
      </c>
      <c r="D42">
        <f>'raw OAM stairs5'!AF40</f>
        <v>6317</v>
      </c>
      <c r="E42">
        <f t="shared" si="22"/>
        <v>11912.95</v>
      </c>
      <c r="F42" s="24">
        <f>'regression pure'!P66</f>
        <v>14159.520644671928</v>
      </c>
      <c r="G42" s="24">
        <f>'regression with bubbles 1'!P70</f>
        <v>11412.30147239809</v>
      </c>
      <c r="H42" s="24">
        <f>'regression with bubbles 2'!P70</f>
        <v>12020.769368606932</v>
      </c>
      <c r="I42" s="24">
        <f>'regression with bubbles 2'!T70</f>
        <v>11716.535420502511</v>
      </c>
      <c r="J42" s="24">
        <f t="shared" si="23"/>
        <v>11814.742710251256</v>
      </c>
      <c r="K42" s="24">
        <f>'model_based hybrid'!AU19</f>
        <v>11882</v>
      </c>
      <c r="L42" s="24">
        <f>'model_based hybrid (3)'!AU19</f>
        <v>12396.2</v>
      </c>
      <c r="M42" s="24">
        <f>'model_based hybrid (2)'!AL20</f>
        <v>11992.476187269915</v>
      </c>
      <c r="N42">
        <f t="shared" si="46"/>
        <v>0</v>
      </c>
      <c r="O42">
        <f t="shared" si="24"/>
        <v>1</v>
      </c>
      <c r="P42">
        <f t="shared" si="25"/>
        <v>0</v>
      </c>
      <c r="Q42">
        <f t="shared" si="26"/>
        <v>0</v>
      </c>
      <c r="R42">
        <f t="shared" si="27"/>
        <v>0</v>
      </c>
      <c r="S42">
        <f t="shared" si="28"/>
        <v>0</v>
      </c>
      <c r="T42">
        <f t="shared" si="29"/>
        <v>0</v>
      </c>
      <c r="U42">
        <f t="shared" si="30"/>
        <v>0</v>
      </c>
      <c r="V42">
        <f t="shared" si="31"/>
        <v>0</v>
      </c>
      <c r="W42">
        <f t="shared" si="32"/>
        <v>0</v>
      </c>
      <c r="X42">
        <f t="shared" si="33"/>
        <v>0</v>
      </c>
      <c r="Y42">
        <f t="shared" si="34"/>
        <v>0</v>
      </c>
      <c r="Z42">
        <f t="shared" si="47"/>
        <v>1</v>
      </c>
      <c r="AA42">
        <f t="shared" si="35"/>
        <v>0</v>
      </c>
      <c r="AB42">
        <f t="shared" si="36"/>
        <v>1</v>
      </c>
      <c r="AC42">
        <f t="shared" si="37"/>
        <v>1</v>
      </c>
      <c r="AD42">
        <f t="shared" si="38"/>
        <v>1</v>
      </c>
      <c r="AE42">
        <f t="shared" si="39"/>
        <v>1</v>
      </c>
      <c r="AF42">
        <f t="shared" si="40"/>
        <v>1</v>
      </c>
      <c r="AG42">
        <f t="shared" si="41"/>
        <v>1</v>
      </c>
      <c r="AH42">
        <f t="shared" si="42"/>
        <v>1</v>
      </c>
      <c r="AI42">
        <f t="shared" si="43"/>
        <v>1</v>
      </c>
      <c r="AJ42">
        <f t="shared" si="44"/>
        <v>1</v>
      </c>
      <c r="AK42">
        <f t="shared" si="45"/>
        <v>1</v>
      </c>
    </row>
    <row r="43" spans="1:37" x14ac:dyDescent="0.25">
      <c r="A43">
        <v>51</v>
      </c>
      <c r="B43">
        <f>'raw OAM stairs3'!AE41</f>
        <v>15512</v>
      </c>
      <c r="C43">
        <f>'raw OAM stairs3'!AF41</f>
        <v>14061.5</v>
      </c>
      <c r="D43">
        <f>'raw OAM stairs5'!AF41</f>
        <v>4276</v>
      </c>
      <c r="E43">
        <f t="shared" si="22"/>
        <v>9168.75</v>
      </c>
      <c r="F43" s="24">
        <f>'regression pure'!P67</f>
        <v>14368.587963138662</v>
      </c>
      <c r="G43" s="24">
        <f>'regression with bubbles 1'!P71</f>
        <v>10386.410843124015</v>
      </c>
      <c r="H43" s="24">
        <f>'regression with bubbles 2'!P71</f>
        <v>14798.533196450535</v>
      </c>
      <c r="I43" s="24">
        <f>'regression with bubbles 2'!T71</f>
        <v>12592.472019787274</v>
      </c>
      <c r="J43" s="24">
        <f t="shared" si="23"/>
        <v>10880.611009893637</v>
      </c>
      <c r="K43" s="24">
        <f>'model_based hybrid'!AU20</f>
        <v>9242</v>
      </c>
      <c r="L43" s="24">
        <f>'model_based hybrid (3)'!AU20</f>
        <v>12646.3</v>
      </c>
      <c r="M43" s="24">
        <f>'model_based hybrid (2)'!AL21</f>
        <v>14593.37368677662</v>
      </c>
      <c r="N43">
        <f t="shared" si="46"/>
        <v>1</v>
      </c>
      <c r="O43">
        <f t="shared" si="24"/>
        <v>0</v>
      </c>
      <c r="P43">
        <f t="shared" si="25"/>
        <v>0</v>
      </c>
      <c r="Q43">
        <f t="shared" si="26"/>
        <v>0</v>
      </c>
      <c r="R43">
        <f t="shared" si="27"/>
        <v>1</v>
      </c>
      <c r="S43">
        <f t="shared" si="28"/>
        <v>0</v>
      </c>
      <c r="T43">
        <f t="shared" si="29"/>
        <v>1</v>
      </c>
      <c r="U43">
        <f t="shared" si="30"/>
        <v>1</v>
      </c>
      <c r="V43">
        <f t="shared" si="31"/>
        <v>0</v>
      </c>
      <c r="W43">
        <f t="shared" si="32"/>
        <v>0</v>
      </c>
      <c r="X43">
        <f t="shared" si="33"/>
        <v>1</v>
      </c>
      <c r="Y43">
        <f t="shared" si="34"/>
        <v>1</v>
      </c>
      <c r="Z43">
        <f t="shared" si="47"/>
        <v>1</v>
      </c>
      <c r="AA43">
        <f t="shared" si="35"/>
        <v>0</v>
      </c>
      <c r="AB43">
        <f t="shared" si="36"/>
        <v>0</v>
      </c>
      <c r="AC43">
        <f t="shared" si="37"/>
        <v>0</v>
      </c>
      <c r="AD43">
        <f t="shared" si="38"/>
        <v>1</v>
      </c>
      <c r="AE43">
        <f t="shared" si="39"/>
        <v>0</v>
      </c>
      <c r="AF43">
        <f t="shared" si="40"/>
        <v>1</v>
      </c>
      <c r="AG43">
        <f t="shared" si="41"/>
        <v>1</v>
      </c>
      <c r="AH43">
        <f t="shared" si="42"/>
        <v>0</v>
      </c>
      <c r="AI43">
        <f t="shared" si="43"/>
        <v>0</v>
      </c>
      <c r="AJ43">
        <f t="shared" si="44"/>
        <v>1</v>
      </c>
      <c r="AK43">
        <f t="shared" si="45"/>
        <v>1</v>
      </c>
    </row>
    <row r="44" spans="1:37" x14ac:dyDescent="0.25">
      <c r="A44">
        <v>52</v>
      </c>
      <c r="B44">
        <f>'raw OAM stairs3'!AE42</f>
        <v>12842</v>
      </c>
      <c r="C44">
        <f>'raw OAM stairs3'!AF42</f>
        <v>9464.5999999999985</v>
      </c>
      <c r="D44">
        <f>'raw OAM stairs5'!AF42</f>
        <v>6228</v>
      </c>
      <c r="E44">
        <f t="shared" si="22"/>
        <v>7846.2999999999993</v>
      </c>
      <c r="F44" s="24">
        <f>'regression pure'!P68</f>
        <v>16786.284827114599</v>
      </c>
      <c r="G44" s="24">
        <f>'regression with bubbles 1'!P72</f>
        <v>9771.5201305114333</v>
      </c>
      <c r="H44" s="24">
        <f>'regression with bubbles 2'!P72</f>
        <v>11082.919347808955</v>
      </c>
      <c r="I44" s="24">
        <f>'regression with bubbles 2'!T72</f>
        <v>10427.219739160195</v>
      </c>
      <c r="J44" s="24">
        <f t="shared" si="23"/>
        <v>9136.7598695800971</v>
      </c>
      <c r="K44" s="24">
        <f>'model_based hybrid'!AU21</f>
        <v>6652</v>
      </c>
      <c r="L44" s="24">
        <f>'model_based hybrid (3)'!AU21</f>
        <v>12560.4</v>
      </c>
      <c r="M44" s="24">
        <f>'model_based hybrid (2)'!AL22</f>
        <v>11021.9405261459</v>
      </c>
      <c r="N44">
        <f t="shared" si="46"/>
        <v>0</v>
      </c>
      <c r="O44">
        <f t="shared" si="24"/>
        <v>0</v>
      </c>
      <c r="P44">
        <f t="shared" si="25"/>
        <v>1</v>
      </c>
      <c r="Q44">
        <f t="shared" si="26"/>
        <v>0</v>
      </c>
      <c r="R44">
        <f t="shared" si="27"/>
        <v>1</v>
      </c>
      <c r="S44">
        <f t="shared" si="28"/>
        <v>0</v>
      </c>
      <c r="T44">
        <f t="shared" si="29"/>
        <v>0</v>
      </c>
      <c r="U44">
        <f t="shared" si="30"/>
        <v>0</v>
      </c>
      <c r="V44">
        <f t="shared" si="31"/>
        <v>0</v>
      </c>
      <c r="W44">
        <f t="shared" si="32"/>
        <v>0</v>
      </c>
      <c r="X44">
        <f t="shared" si="33"/>
        <v>0</v>
      </c>
      <c r="Y44">
        <f t="shared" si="34"/>
        <v>0</v>
      </c>
      <c r="Z44">
        <f t="shared" si="47"/>
        <v>1</v>
      </c>
      <c r="AA44">
        <f t="shared" si="35"/>
        <v>1</v>
      </c>
      <c r="AB44">
        <f t="shared" si="36"/>
        <v>0</v>
      </c>
      <c r="AC44">
        <f t="shared" si="37"/>
        <v>1</v>
      </c>
      <c r="AD44">
        <f t="shared" si="38"/>
        <v>0</v>
      </c>
      <c r="AE44">
        <f t="shared" si="39"/>
        <v>1</v>
      </c>
      <c r="AF44">
        <f t="shared" si="40"/>
        <v>1</v>
      </c>
      <c r="AG44">
        <f t="shared" si="41"/>
        <v>1</v>
      </c>
      <c r="AH44">
        <f t="shared" si="42"/>
        <v>1</v>
      </c>
      <c r="AI44">
        <f t="shared" si="43"/>
        <v>1</v>
      </c>
      <c r="AJ44">
        <f t="shared" si="44"/>
        <v>1</v>
      </c>
      <c r="AK44">
        <f t="shared" si="45"/>
        <v>1</v>
      </c>
    </row>
    <row r="45" spans="1:37" x14ac:dyDescent="0.25">
      <c r="F45" s="24"/>
      <c r="G45" s="24"/>
      <c r="H45" s="24"/>
      <c r="I45" s="24"/>
      <c r="J45" s="24"/>
      <c r="K45" s="24"/>
      <c r="L45" s="24"/>
      <c r="M45" s="24"/>
    </row>
    <row r="46" spans="1:37" x14ac:dyDescent="0.25">
      <c r="A46" t="s">
        <v>295</v>
      </c>
      <c r="B46">
        <f>SUM(B25:B44)</f>
        <v>305369</v>
      </c>
      <c r="E46">
        <f>SUM(E25:E44)</f>
        <v>344361.30000000005</v>
      </c>
    </row>
    <row r="47" spans="1:37" x14ac:dyDescent="0.25">
      <c r="A47" t="s">
        <v>328</v>
      </c>
      <c r="E47" s="20">
        <f>E46/B46</f>
        <v>1.1276891236504034</v>
      </c>
    </row>
    <row r="48" spans="1:37" x14ac:dyDescent="0.25">
      <c r="E48" s="20"/>
    </row>
    <row r="49" spans="1:9" x14ac:dyDescent="0.25">
      <c r="A49" t="str">
        <f t="shared" ref="A49:B68" si="48">A4</f>
        <v>time</v>
      </c>
      <c r="B49" t="str">
        <f t="shared" si="48"/>
        <v>Y</v>
      </c>
      <c r="F49" t="str">
        <f t="shared" ref="F49:I68" si="49">F4</f>
        <v>regression</v>
      </c>
      <c r="G49" t="str">
        <f t="shared" si="49"/>
        <v>reg+</v>
      </c>
      <c r="H49" t="str">
        <f t="shared" si="49"/>
        <v>reg-</v>
      </c>
      <c r="I49" t="str">
        <f t="shared" si="49"/>
        <v>reg_hybrid</v>
      </c>
    </row>
    <row r="50" spans="1:9" x14ac:dyDescent="0.25">
      <c r="A50">
        <f t="shared" si="48"/>
        <v>13</v>
      </c>
      <c r="B50">
        <f t="shared" si="48"/>
        <v>18648</v>
      </c>
      <c r="F50">
        <f t="shared" si="49"/>
        <v>16190.489285606121</v>
      </c>
      <c r="G50">
        <f t="shared" si="49"/>
        <v>17438.355929481131</v>
      </c>
      <c r="H50">
        <f t="shared" si="49"/>
        <v>16957.466477021779</v>
      </c>
      <c r="I50">
        <f t="shared" si="49"/>
        <v>17197.911203251453</v>
      </c>
    </row>
    <row r="51" spans="1:9" x14ac:dyDescent="0.25">
      <c r="A51">
        <f t="shared" si="48"/>
        <v>14</v>
      </c>
      <c r="B51">
        <f t="shared" si="48"/>
        <v>11282</v>
      </c>
      <c r="F51">
        <f t="shared" si="49"/>
        <v>9931.4147899703203</v>
      </c>
      <c r="G51">
        <f t="shared" si="49"/>
        <v>11394.413346758618</v>
      </c>
      <c r="H51">
        <f t="shared" si="49"/>
        <v>11919.055886522685</v>
      </c>
      <c r="I51">
        <f t="shared" si="49"/>
        <v>11656.734616640651</v>
      </c>
    </row>
    <row r="52" spans="1:9" x14ac:dyDescent="0.25">
      <c r="A52">
        <f t="shared" si="48"/>
        <v>15</v>
      </c>
      <c r="B52">
        <f t="shared" si="48"/>
        <v>11137</v>
      </c>
      <c r="F52">
        <f t="shared" si="49"/>
        <v>10316.290828303043</v>
      </c>
      <c r="G52">
        <f t="shared" si="49"/>
        <v>11684.996720450663</v>
      </c>
      <c r="H52">
        <f t="shared" si="49"/>
        <v>12440.015853816369</v>
      </c>
      <c r="I52">
        <f t="shared" si="49"/>
        <v>12062.506287133516</v>
      </c>
    </row>
    <row r="53" spans="1:9" x14ac:dyDescent="0.25">
      <c r="A53">
        <f t="shared" si="48"/>
        <v>16</v>
      </c>
      <c r="B53">
        <f t="shared" si="48"/>
        <v>12420</v>
      </c>
      <c r="F53">
        <f t="shared" si="49"/>
        <v>14176.075142656984</v>
      </c>
      <c r="G53">
        <f t="shared" si="49"/>
        <v>13807.449421247267</v>
      </c>
      <c r="H53">
        <f t="shared" si="49"/>
        <v>12968.356609502023</v>
      </c>
      <c r="I53">
        <f t="shared" si="49"/>
        <v>13387.903015374646</v>
      </c>
    </row>
    <row r="54" spans="1:9" x14ac:dyDescent="0.25">
      <c r="A54">
        <f t="shared" si="48"/>
        <v>17</v>
      </c>
      <c r="B54">
        <f t="shared" si="48"/>
        <v>5687</v>
      </c>
      <c r="F54">
        <f t="shared" si="49"/>
        <v>11181.379875042903</v>
      </c>
      <c r="G54">
        <f t="shared" si="49"/>
        <v>9466.1148835801378</v>
      </c>
      <c r="H54">
        <f t="shared" si="49"/>
        <v>7522.0835094832364</v>
      </c>
      <c r="I54">
        <f t="shared" si="49"/>
        <v>8494.0991965316862</v>
      </c>
    </row>
    <row r="55" spans="1:9" x14ac:dyDescent="0.25">
      <c r="A55">
        <f t="shared" si="48"/>
        <v>18</v>
      </c>
      <c r="B55">
        <f t="shared" si="48"/>
        <v>13074</v>
      </c>
      <c r="F55">
        <f t="shared" si="49"/>
        <v>12268.888002063266</v>
      </c>
      <c r="G55">
        <f t="shared" si="49"/>
        <v>13495.175349975172</v>
      </c>
      <c r="H55">
        <f t="shared" si="49"/>
        <v>14111.646915787827</v>
      </c>
      <c r="I55">
        <f t="shared" si="49"/>
        <v>13803.4111328815</v>
      </c>
    </row>
    <row r="56" spans="1:9" x14ac:dyDescent="0.25">
      <c r="A56">
        <f t="shared" si="48"/>
        <v>19</v>
      </c>
      <c r="B56">
        <f t="shared" si="48"/>
        <v>21735</v>
      </c>
      <c r="F56">
        <f t="shared" si="49"/>
        <v>14978.588899654973</v>
      </c>
      <c r="G56">
        <f t="shared" si="49"/>
        <v>18661.857235113432</v>
      </c>
      <c r="H56">
        <f t="shared" si="49"/>
        <v>19917.420231641765</v>
      </c>
      <c r="I56">
        <f t="shared" si="49"/>
        <v>19289.6387333776</v>
      </c>
    </row>
    <row r="57" spans="1:9" x14ac:dyDescent="0.25">
      <c r="A57">
        <f t="shared" si="48"/>
        <v>20</v>
      </c>
      <c r="B57">
        <f t="shared" si="48"/>
        <v>6407</v>
      </c>
      <c r="F57">
        <f t="shared" si="49"/>
        <v>11737.58223441054</v>
      </c>
      <c r="G57">
        <f t="shared" si="49"/>
        <v>9123.4750102808939</v>
      </c>
      <c r="H57">
        <f t="shared" si="49"/>
        <v>7619.0761971212532</v>
      </c>
      <c r="I57">
        <f t="shared" si="49"/>
        <v>8371.2756037010731</v>
      </c>
    </row>
    <row r="58" spans="1:9" x14ac:dyDescent="0.25">
      <c r="A58">
        <f t="shared" si="48"/>
        <v>21</v>
      </c>
      <c r="B58">
        <f t="shared" si="48"/>
        <v>21451</v>
      </c>
      <c r="F58">
        <f t="shared" si="49"/>
        <v>17088.078419042547</v>
      </c>
      <c r="G58">
        <f t="shared" si="49"/>
        <v>20103.611902204277</v>
      </c>
      <c r="H58">
        <f t="shared" si="49"/>
        <v>19702.133192636527</v>
      </c>
      <c r="I58">
        <f t="shared" si="49"/>
        <v>19902.872547420404</v>
      </c>
    </row>
    <row r="59" spans="1:9" x14ac:dyDescent="0.25">
      <c r="A59">
        <f t="shared" si="48"/>
        <v>22</v>
      </c>
      <c r="B59">
        <f t="shared" si="48"/>
        <v>25139</v>
      </c>
      <c r="F59">
        <f t="shared" si="49"/>
        <v>19890.19963243014</v>
      </c>
      <c r="G59">
        <f t="shared" si="49"/>
        <v>23111.001216448676</v>
      </c>
      <c r="H59">
        <f t="shared" si="49"/>
        <v>24107.633454012554</v>
      </c>
      <c r="I59">
        <f t="shared" si="49"/>
        <v>23609.317335230615</v>
      </c>
    </row>
    <row r="60" spans="1:9" x14ac:dyDescent="0.25">
      <c r="A60">
        <f t="shared" si="48"/>
        <v>23</v>
      </c>
      <c r="B60">
        <f t="shared" si="48"/>
        <v>9764</v>
      </c>
      <c r="F60">
        <f t="shared" si="49"/>
        <v>11337.649463229591</v>
      </c>
      <c r="G60">
        <f t="shared" si="49"/>
        <v>9744.3035880083153</v>
      </c>
      <c r="H60">
        <f t="shared" si="49"/>
        <v>10355.901183309266</v>
      </c>
      <c r="I60">
        <f t="shared" si="49"/>
        <v>10050.102385658791</v>
      </c>
    </row>
    <row r="61" spans="1:9" x14ac:dyDescent="0.25">
      <c r="A61">
        <f t="shared" si="48"/>
        <v>24</v>
      </c>
      <c r="B61">
        <f t="shared" si="48"/>
        <v>17396</v>
      </c>
      <c r="F61">
        <f t="shared" si="49"/>
        <v>15751.885720596814</v>
      </c>
      <c r="G61">
        <f t="shared" si="49"/>
        <v>16233.713071317596</v>
      </c>
      <c r="H61">
        <f t="shared" si="49"/>
        <v>17723.769564957853</v>
      </c>
      <c r="I61">
        <f t="shared" si="49"/>
        <v>16978.741318137723</v>
      </c>
    </row>
    <row r="62" spans="1:9" x14ac:dyDescent="0.25">
      <c r="A62">
        <f t="shared" si="48"/>
        <v>25</v>
      </c>
      <c r="B62">
        <f t="shared" si="48"/>
        <v>19840</v>
      </c>
      <c r="F62">
        <f t="shared" si="49"/>
        <v>21377.700513433876</v>
      </c>
      <c r="G62">
        <f t="shared" si="49"/>
        <v>20774.452438827386</v>
      </c>
      <c r="H62">
        <f t="shared" si="49"/>
        <v>19828.557695896448</v>
      </c>
      <c r="I62">
        <f t="shared" si="49"/>
        <v>20301.505067361919</v>
      </c>
    </row>
    <row r="63" spans="1:9" x14ac:dyDescent="0.25">
      <c r="A63">
        <f t="shared" si="48"/>
        <v>26</v>
      </c>
      <c r="B63">
        <f t="shared" si="48"/>
        <v>6941</v>
      </c>
      <c r="F63">
        <f t="shared" si="49"/>
        <v>11452.358836322153</v>
      </c>
      <c r="G63">
        <f t="shared" si="49"/>
        <v>7464.5437144142106</v>
      </c>
      <c r="H63">
        <f t="shared" si="49"/>
        <v>6036.6104553714022</v>
      </c>
      <c r="I63">
        <f t="shared" si="49"/>
        <v>6750.5770848928059</v>
      </c>
    </row>
    <row r="64" spans="1:9" x14ac:dyDescent="0.25">
      <c r="A64">
        <f t="shared" si="48"/>
        <v>27</v>
      </c>
      <c r="B64">
        <f t="shared" si="48"/>
        <v>11709</v>
      </c>
      <c r="F64">
        <f t="shared" si="49"/>
        <v>14132.805311782367</v>
      </c>
      <c r="G64">
        <f t="shared" si="49"/>
        <v>12133.698364924288</v>
      </c>
      <c r="H64">
        <f t="shared" si="49"/>
        <v>11415.80118256847</v>
      </c>
      <c r="I64">
        <f t="shared" si="49"/>
        <v>11774.749773746378</v>
      </c>
    </row>
    <row r="65" spans="1:9" x14ac:dyDescent="0.25">
      <c r="A65">
        <f t="shared" si="48"/>
        <v>28</v>
      </c>
      <c r="B65">
        <f t="shared" si="48"/>
        <v>14684</v>
      </c>
      <c r="F65">
        <f t="shared" si="49"/>
        <v>16915.757322028236</v>
      </c>
      <c r="G65">
        <f t="shared" si="49"/>
        <v>15089.254984511368</v>
      </c>
      <c r="H65">
        <f t="shared" si="49"/>
        <v>16612.909161507683</v>
      </c>
      <c r="I65">
        <f t="shared" si="49"/>
        <v>15851.082073009526</v>
      </c>
    </row>
    <row r="66" spans="1:9" x14ac:dyDescent="0.25">
      <c r="A66">
        <f t="shared" si="48"/>
        <v>29</v>
      </c>
      <c r="B66">
        <f t="shared" si="48"/>
        <v>8988</v>
      </c>
      <c r="F66">
        <f t="shared" si="49"/>
        <v>6745.0234636698979</v>
      </c>
      <c r="G66">
        <f t="shared" si="49"/>
        <v>7438.664895568807</v>
      </c>
      <c r="H66">
        <f t="shared" si="49"/>
        <v>7162.2864228067956</v>
      </c>
      <c r="I66">
        <f t="shared" si="49"/>
        <v>7300.4756591878013</v>
      </c>
    </row>
    <row r="67" spans="1:9" x14ac:dyDescent="0.25">
      <c r="A67">
        <f t="shared" si="48"/>
        <v>30</v>
      </c>
      <c r="B67">
        <f t="shared" si="48"/>
        <v>15413</v>
      </c>
      <c r="F67">
        <f t="shared" si="49"/>
        <v>15554.414969789814</v>
      </c>
      <c r="G67">
        <f t="shared" si="49"/>
        <v>16254.309060745265</v>
      </c>
      <c r="H67">
        <f t="shared" si="49"/>
        <v>15678.468883709778</v>
      </c>
      <c r="I67">
        <f t="shared" si="49"/>
        <v>15966.388972227522</v>
      </c>
    </row>
    <row r="68" spans="1:9" x14ac:dyDescent="0.25">
      <c r="A68">
        <f t="shared" si="48"/>
        <v>31</v>
      </c>
      <c r="B68">
        <f t="shared" si="48"/>
        <v>24136</v>
      </c>
      <c r="F68">
        <f t="shared" si="49"/>
        <v>23240.489551608734</v>
      </c>
      <c r="G68">
        <f t="shared" si="49"/>
        <v>22745.206208525851</v>
      </c>
      <c r="H68">
        <f t="shared" si="49"/>
        <v>22844.398732051428</v>
      </c>
      <c r="I68">
        <f t="shared" si="49"/>
        <v>22794.80247028864</v>
      </c>
    </row>
    <row r="69" spans="1:9" x14ac:dyDescent="0.25">
      <c r="A69">
        <f t="shared" ref="A69:B88" si="50">A24</f>
        <v>32</v>
      </c>
      <c r="B69">
        <f t="shared" si="50"/>
        <v>6651</v>
      </c>
      <c r="F69">
        <f t="shared" ref="F69:I88" si="51">F24</f>
        <v>8234.9277351465116</v>
      </c>
      <c r="G69">
        <f t="shared" si="51"/>
        <v>6337.4026580013615</v>
      </c>
      <c r="H69">
        <f t="shared" si="51"/>
        <v>7578.4083896139182</v>
      </c>
      <c r="I69">
        <f t="shared" si="51"/>
        <v>6957.9055238076398</v>
      </c>
    </row>
    <row r="70" spans="1:9" x14ac:dyDescent="0.25">
      <c r="A70">
        <f t="shared" si="50"/>
        <v>33</v>
      </c>
      <c r="B70">
        <f t="shared" si="50"/>
        <v>20093</v>
      </c>
      <c r="F70">
        <f t="shared" si="51"/>
        <v>22046.328962228497</v>
      </c>
      <c r="G70">
        <f t="shared" si="51"/>
        <v>21909.563308751676</v>
      </c>
      <c r="H70">
        <f t="shared" si="51"/>
        <v>20249.970648448209</v>
      </c>
      <c r="I70">
        <f t="shared" si="51"/>
        <v>21079.766978599942</v>
      </c>
    </row>
    <row r="71" spans="1:9" x14ac:dyDescent="0.25">
      <c r="A71">
        <f t="shared" si="50"/>
        <v>34</v>
      </c>
      <c r="B71">
        <f t="shared" si="50"/>
        <v>18189</v>
      </c>
      <c r="F71">
        <f t="shared" si="51"/>
        <v>27106.798729558508</v>
      </c>
      <c r="G71">
        <f t="shared" si="51"/>
        <v>26066.333426208104</v>
      </c>
      <c r="H71">
        <f t="shared" si="51"/>
        <v>24618.569700636548</v>
      </c>
      <c r="I71">
        <f t="shared" si="51"/>
        <v>25342.451563422328</v>
      </c>
    </row>
    <row r="72" spans="1:9" x14ac:dyDescent="0.25">
      <c r="A72">
        <f t="shared" si="50"/>
        <v>35</v>
      </c>
      <c r="B72">
        <f t="shared" si="50"/>
        <v>13906</v>
      </c>
      <c r="F72">
        <f t="shared" si="51"/>
        <v>9809.5014268052018</v>
      </c>
      <c r="G72">
        <f t="shared" si="51"/>
        <v>10636.795239603563</v>
      </c>
      <c r="H72">
        <f t="shared" si="51"/>
        <v>8118.8519765768488</v>
      </c>
      <c r="I72">
        <f t="shared" si="51"/>
        <v>9377.8236080902061</v>
      </c>
    </row>
    <row r="73" spans="1:9" x14ac:dyDescent="0.25">
      <c r="A73">
        <f t="shared" si="50"/>
        <v>36</v>
      </c>
      <c r="B73">
        <f t="shared" si="50"/>
        <v>16449</v>
      </c>
      <c r="F73">
        <f t="shared" si="51"/>
        <v>19213.583088809766</v>
      </c>
      <c r="G73">
        <f t="shared" si="51"/>
        <v>18529.328518814025</v>
      </c>
      <c r="H73">
        <f t="shared" si="51"/>
        <v>17364.176047846202</v>
      </c>
      <c r="I73">
        <f t="shared" si="51"/>
        <v>17946.752283330112</v>
      </c>
    </row>
    <row r="74" spans="1:9" x14ac:dyDescent="0.25">
      <c r="A74">
        <f t="shared" si="50"/>
        <v>37</v>
      </c>
      <c r="B74">
        <f t="shared" si="50"/>
        <v>18607</v>
      </c>
      <c r="F74">
        <f t="shared" si="51"/>
        <v>21057.959459729103</v>
      </c>
      <c r="G74">
        <f t="shared" si="51"/>
        <v>18805.053794862546</v>
      </c>
      <c r="H74">
        <f t="shared" si="51"/>
        <v>17458.147799389688</v>
      </c>
      <c r="I74">
        <f t="shared" si="51"/>
        <v>18131.600797126117</v>
      </c>
    </row>
    <row r="75" spans="1:9" x14ac:dyDescent="0.25">
      <c r="A75">
        <f t="shared" si="50"/>
        <v>38</v>
      </c>
      <c r="B75">
        <f t="shared" si="50"/>
        <v>13247</v>
      </c>
      <c r="F75">
        <f t="shared" si="51"/>
        <v>9613.7497289523635</v>
      </c>
      <c r="G75">
        <f t="shared" si="51"/>
        <v>5375.4653345245697</v>
      </c>
      <c r="H75">
        <f t="shared" si="51"/>
        <v>6311.7631075333647</v>
      </c>
      <c r="I75">
        <f t="shared" si="51"/>
        <v>5843.6142210289672</v>
      </c>
    </row>
    <row r="76" spans="1:9" x14ac:dyDescent="0.25">
      <c r="A76">
        <f t="shared" si="50"/>
        <v>39</v>
      </c>
      <c r="B76">
        <f t="shared" si="50"/>
        <v>12200</v>
      </c>
      <c r="F76">
        <f t="shared" si="51"/>
        <v>14695.615252236392</v>
      </c>
      <c r="G76">
        <f t="shared" si="51"/>
        <v>10043.718198620347</v>
      </c>
      <c r="H76">
        <f t="shared" si="51"/>
        <v>14882.990589709454</v>
      </c>
      <c r="I76">
        <f t="shared" si="51"/>
        <v>12463.3543941649</v>
      </c>
    </row>
    <row r="77" spans="1:9" x14ac:dyDescent="0.25">
      <c r="A77">
        <f t="shared" si="50"/>
        <v>40</v>
      </c>
      <c r="B77">
        <f t="shared" si="50"/>
        <v>13633</v>
      </c>
      <c r="F77">
        <f t="shared" si="51"/>
        <v>18689.933326579896</v>
      </c>
      <c r="G77">
        <f t="shared" si="51"/>
        <v>12997.863372874857</v>
      </c>
      <c r="H77">
        <f t="shared" si="51"/>
        <v>14722.624342244504</v>
      </c>
      <c r="I77">
        <f t="shared" si="51"/>
        <v>13860.243857559681</v>
      </c>
    </row>
    <row r="78" spans="1:9" x14ac:dyDescent="0.25">
      <c r="A78">
        <f t="shared" si="50"/>
        <v>41</v>
      </c>
      <c r="B78">
        <f t="shared" si="50"/>
        <v>10470</v>
      </c>
      <c r="F78">
        <f t="shared" si="51"/>
        <v>10653.33169116737</v>
      </c>
      <c r="G78">
        <f t="shared" si="51"/>
        <v>11138.618834814741</v>
      </c>
      <c r="H78">
        <f t="shared" si="51"/>
        <v>8577.2376134261212</v>
      </c>
      <c r="I78">
        <f t="shared" si="51"/>
        <v>9857.928224120431</v>
      </c>
    </row>
    <row r="79" spans="1:9" x14ac:dyDescent="0.25">
      <c r="A79">
        <f t="shared" si="50"/>
        <v>42</v>
      </c>
      <c r="B79">
        <f t="shared" si="50"/>
        <v>13268</v>
      </c>
      <c r="F79">
        <f t="shared" si="51"/>
        <v>17212.880111805007</v>
      </c>
      <c r="G79">
        <f t="shared" si="51"/>
        <v>14331.687041839479</v>
      </c>
      <c r="H79">
        <f t="shared" si="51"/>
        <v>14697.451975577929</v>
      </c>
      <c r="I79">
        <f t="shared" si="51"/>
        <v>14514.569508708704</v>
      </c>
    </row>
    <row r="80" spans="1:9" x14ac:dyDescent="0.25">
      <c r="A80">
        <f t="shared" si="50"/>
        <v>43</v>
      </c>
      <c r="B80">
        <f t="shared" si="50"/>
        <v>22136</v>
      </c>
      <c r="F80">
        <f t="shared" si="51"/>
        <v>23776.244715458117</v>
      </c>
      <c r="G80">
        <f t="shared" si="51"/>
        <v>16959.779193402312</v>
      </c>
      <c r="H80">
        <f t="shared" si="51"/>
        <v>10864.031693886682</v>
      </c>
      <c r="I80">
        <f t="shared" si="51"/>
        <v>13911.905443644497</v>
      </c>
    </row>
    <row r="81" spans="1:9" x14ac:dyDescent="0.25">
      <c r="A81">
        <f t="shared" si="50"/>
        <v>44</v>
      </c>
      <c r="B81">
        <f t="shared" si="50"/>
        <v>6612</v>
      </c>
      <c r="F81">
        <f t="shared" si="51"/>
        <v>9359.0125117951447</v>
      </c>
      <c r="G81">
        <f t="shared" si="51"/>
        <v>6672.2709075410075</v>
      </c>
      <c r="H81">
        <f t="shared" si="51"/>
        <v>6036.4050682143579</v>
      </c>
      <c r="I81">
        <f t="shared" si="51"/>
        <v>6354.3379878776832</v>
      </c>
    </row>
    <row r="82" spans="1:9" x14ac:dyDescent="0.25">
      <c r="A82">
        <f t="shared" si="50"/>
        <v>45</v>
      </c>
      <c r="B82">
        <f t="shared" si="50"/>
        <v>19117</v>
      </c>
      <c r="F82">
        <f t="shared" si="51"/>
        <v>20413.345570754176</v>
      </c>
      <c r="G82">
        <f t="shared" si="51"/>
        <v>21737.957771807593</v>
      </c>
      <c r="H82">
        <f t="shared" si="51"/>
        <v>20355.214854486749</v>
      </c>
      <c r="I82">
        <f t="shared" si="51"/>
        <v>21046.586313147171</v>
      </c>
    </row>
    <row r="83" spans="1:9" x14ac:dyDescent="0.25">
      <c r="A83">
        <f t="shared" si="50"/>
        <v>46</v>
      </c>
      <c r="B83">
        <f t="shared" si="50"/>
        <v>22950</v>
      </c>
      <c r="F83">
        <f t="shared" si="51"/>
        <v>21280.312929610769</v>
      </c>
      <c r="G83">
        <f t="shared" si="51"/>
        <v>23430.78994986623</v>
      </c>
      <c r="H83">
        <f t="shared" si="51"/>
        <v>21329.176635697244</v>
      </c>
      <c r="I83">
        <f t="shared" si="51"/>
        <v>22379.983292781737</v>
      </c>
    </row>
    <row r="84" spans="1:9" x14ac:dyDescent="0.25">
      <c r="A84">
        <f t="shared" si="50"/>
        <v>47</v>
      </c>
      <c r="B84">
        <f t="shared" si="50"/>
        <v>12149</v>
      </c>
      <c r="F84">
        <f t="shared" si="51"/>
        <v>13831.121774461624</v>
      </c>
      <c r="G84">
        <f t="shared" si="51"/>
        <v>14125.350293222609</v>
      </c>
      <c r="H84">
        <f t="shared" si="51"/>
        <v>13807.039936010417</v>
      </c>
      <c r="I84">
        <f t="shared" si="51"/>
        <v>13966.195114616512</v>
      </c>
    </row>
    <row r="85" spans="1:9" x14ac:dyDescent="0.25">
      <c r="A85">
        <f t="shared" si="50"/>
        <v>48</v>
      </c>
      <c r="B85">
        <f t="shared" si="50"/>
        <v>14752</v>
      </c>
      <c r="F85">
        <f t="shared" si="51"/>
        <v>18360.54275160352</v>
      </c>
      <c r="G85">
        <f t="shared" si="51"/>
        <v>18882.656739736707</v>
      </c>
      <c r="H85">
        <f t="shared" si="51"/>
        <v>20356.033043679639</v>
      </c>
      <c r="I85">
        <f t="shared" si="51"/>
        <v>19619.344891708173</v>
      </c>
    </row>
    <row r="86" spans="1:9" x14ac:dyDescent="0.25">
      <c r="A86">
        <f t="shared" si="50"/>
        <v>49</v>
      </c>
      <c r="B86">
        <f t="shared" si="50"/>
        <v>14912</v>
      </c>
      <c r="F86">
        <f t="shared" si="51"/>
        <v>21039.299252005527</v>
      </c>
      <c r="G86">
        <f t="shared" si="51"/>
        <v>20045.941636159256</v>
      </c>
      <c r="H86">
        <f t="shared" si="51"/>
        <v>19528.174062373517</v>
      </c>
      <c r="I86">
        <f t="shared" si="51"/>
        <v>19787.057849266384</v>
      </c>
    </row>
    <row r="87" spans="1:9" x14ac:dyDescent="0.25">
      <c r="A87">
        <f t="shared" si="50"/>
        <v>50</v>
      </c>
      <c r="B87">
        <f t="shared" si="50"/>
        <v>14325</v>
      </c>
      <c r="F87">
        <f t="shared" si="51"/>
        <v>14159.520644671928</v>
      </c>
      <c r="G87">
        <f t="shared" si="51"/>
        <v>11412.30147239809</v>
      </c>
      <c r="H87">
        <f t="shared" si="51"/>
        <v>12020.769368606932</v>
      </c>
      <c r="I87">
        <f t="shared" si="51"/>
        <v>11716.535420502511</v>
      </c>
    </row>
    <row r="88" spans="1:9" x14ac:dyDescent="0.25">
      <c r="A88">
        <f t="shared" si="50"/>
        <v>51</v>
      </c>
      <c r="B88">
        <f t="shared" si="50"/>
        <v>15512</v>
      </c>
      <c r="F88">
        <f t="shared" si="51"/>
        <v>14368.587963138662</v>
      </c>
      <c r="G88">
        <f t="shared" si="51"/>
        <v>10386.410843124015</v>
      </c>
      <c r="H88">
        <f t="shared" si="51"/>
        <v>14798.533196450535</v>
      </c>
      <c r="I88">
        <f t="shared" si="51"/>
        <v>12592.472019787274</v>
      </c>
    </row>
    <row r="89" spans="1:9" x14ac:dyDescent="0.25">
      <c r="A89">
        <f t="shared" ref="A89:B108" si="52">A44</f>
        <v>52</v>
      </c>
      <c r="B89">
        <f t="shared" si="52"/>
        <v>12842</v>
      </c>
      <c r="F89">
        <f t="shared" ref="F89:I108" si="53">F44</f>
        <v>16786.284827114599</v>
      </c>
      <c r="G89">
        <f t="shared" si="53"/>
        <v>9771.5201305114333</v>
      </c>
      <c r="H89">
        <f t="shared" si="53"/>
        <v>11082.919347808955</v>
      </c>
      <c r="I89">
        <f t="shared" si="53"/>
        <v>10427.219739160195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14</vt:i4>
      </vt:variant>
    </vt:vector>
  </HeadingPairs>
  <TitlesOfParts>
    <vt:vector size="14" baseType="lpstr">
      <vt:lpstr>info</vt:lpstr>
      <vt:lpstr>model_based hybrid (3)</vt:lpstr>
      <vt:lpstr>model_based hybrid (2)</vt:lpstr>
      <vt:lpstr>model_based hybrid</vt:lpstr>
      <vt:lpstr>competition</vt:lpstr>
      <vt:lpstr>regression with bubbles 2</vt:lpstr>
      <vt:lpstr>regression with bubbles 1</vt:lpstr>
      <vt:lpstr>regression pure</vt:lpstr>
      <vt:lpstr>view_development_directions</vt:lpstr>
      <vt:lpstr>raw data</vt:lpstr>
      <vt:lpstr>raw OAM stairs3</vt:lpstr>
      <vt:lpstr>mcm_stairs3</vt:lpstr>
      <vt:lpstr>raw OAM stairs5</vt:lpstr>
      <vt:lpstr>mcm_stairs5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Pitlik László</dc:creator>
  <cp:lastModifiedBy>Pitlik László</cp:lastModifiedBy>
  <dcterms:created xsi:type="dcterms:W3CDTF">2016-07-24T10:09:57Z</dcterms:created>
  <dcterms:modified xsi:type="dcterms:W3CDTF">2016-08-09T09:52:30Z</dcterms:modified>
</cp:coreProperties>
</file>