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96" windowWidth="11340" windowHeight="6792" activeTab="0"/>
  </bookViews>
  <sheets>
    <sheet name="Kezdetek" sheetId="1" r:id="rId1"/>
    <sheet name="data" sheetId="2" r:id="rId2"/>
    <sheet name="COCO" sheetId="3" r:id="rId3"/>
    <sheet name="SzakRend" sheetId="4" r:id="rId4"/>
    <sheet name="Pivot adatok" sheetId="5" r:id="rId5"/>
    <sheet name="Pivot" sheetId="6" r:id="rId6"/>
    <sheet name="WAM_adatok" sheetId="7" r:id="rId7"/>
    <sheet name="WAM" sheetId="8" r:id="rId8"/>
    <sheet name="WAM2Data" sheetId="9" r:id="rId9"/>
    <sheet name="Wam2" sheetId="10" r:id="rId10"/>
    <sheet name="Reál_WAM2" sheetId="11" r:id="rId11"/>
    <sheet name="Illegális" sheetId="12" r:id="rId12"/>
  </sheets>
  <definedNames>
    <definedName name="_xlnm._FilterDatabase" localSheetId="3" hidden="1">'SzakRend'!$B$1:$G$65</definedName>
    <definedName name="solver_adj" localSheetId="2" hidden="1">'COCO'!$D$35:$J$47</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hs1" localSheetId="2" hidden="1">'COCO'!$D$35:$J$47</definedName>
    <definedName name="solver_lhs10" localSheetId="2" hidden="1">'COCO'!$D$43</definedName>
    <definedName name="solver_lhs11" localSheetId="2" hidden="1">'COCO'!$D$44</definedName>
    <definedName name="solver_lhs12" localSheetId="2" hidden="1">'COCO'!$D$45</definedName>
    <definedName name="solver_lhs13" localSheetId="2" hidden="1">'COCO'!$D$46</definedName>
    <definedName name="solver_lhs14" localSheetId="2" hidden="1">'COCO'!$D$47</definedName>
    <definedName name="solver_lhs15" localSheetId="2" hidden="1">'COCO'!$E$36</definedName>
    <definedName name="solver_lhs16" localSheetId="2" hidden="1">'COCO'!$E$37</definedName>
    <definedName name="solver_lhs17" localSheetId="2" hidden="1">'COCO'!$E$38</definedName>
    <definedName name="solver_lhs18" localSheetId="2" hidden="1">'COCO'!$E$39</definedName>
    <definedName name="solver_lhs19" localSheetId="2" hidden="1">'COCO'!$E$40</definedName>
    <definedName name="solver_lhs2" localSheetId="2" hidden="1">'COCO'!$D$36</definedName>
    <definedName name="solver_lhs20" localSheetId="2" hidden="1">'COCO'!$E$41</definedName>
    <definedName name="solver_lhs21" localSheetId="2" hidden="1">'COCO'!$E$42</definedName>
    <definedName name="solver_lhs22" localSheetId="2" hidden="1">'COCO'!$E$43</definedName>
    <definedName name="solver_lhs23" localSheetId="2" hidden="1">'COCO'!$E$44</definedName>
    <definedName name="solver_lhs24" localSheetId="2" hidden="1">'COCO'!$E$45</definedName>
    <definedName name="solver_lhs25" localSheetId="2" hidden="1">'COCO'!$E$46</definedName>
    <definedName name="solver_lhs26" localSheetId="2" hidden="1">'COCO'!$E$47</definedName>
    <definedName name="solver_lhs27" localSheetId="2" hidden="1">'COCO'!$F$36</definedName>
    <definedName name="solver_lhs28" localSheetId="2" hidden="1">'COCO'!$F$37</definedName>
    <definedName name="solver_lhs29" localSheetId="2" hidden="1">'COCO'!$F$38</definedName>
    <definedName name="solver_lhs3" localSheetId="2" hidden="1">'COCO'!$D$37</definedName>
    <definedName name="solver_lhs30" localSheetId="2" hidden="1">'COCO'!$F$39</definedName>
    <definedName name="solver_lhs31" localSheetId="2" hidden="1">'COCO'!$F$40</definedName>
    <definedName name="solver_lhs32" localSheetId="2" hidden="1">'COCO'!$F$41</definedName>
    <definedName name="solver_lhs33" localSheetId="2" hidden="1">'COCO'!$F$42</definedName>
    <definedName name="solver_lhs34" localSheetId="2" hidden="1">'COCO'!$F$43</definedName>
    <definedName name="solver_lhs35" localSheetId="2" hidden="1">'COCO'!$F$44</definedName>
    <definedName name="solver_lhs36" localSheetId="2" hidden="1">'COCO'!$F$45</definedName>
    <definedName name="solver_lhs37" localSheetId="2" hidden="1">'COCO'!$F$46</definedName>
    <definedName name="solver_lhs38" localSheetId="2" hidden="1">'COCO'!$F$47</definedName>
    <definedName name="solver_lhs39" localSheetId="2" hidden="1">'COCO'!$G$36</definedName>
    <definedName name="solver_lhs4" localSheetId="2" hidden="1">'COCO'!$D$38</definedName>
    <definedName name="solver_lhs40" localSheetId="2" hidden="1">'COCO'!$G$37</definedName>
    <definedName name="solver_lhs41" localSheetId="2" hidden="1">'COCO'!$G$38</definedName>
    <definedName name="solver_lhs42" localSheetId="2" hidden="1">'COCO'!$G$39</definedName>
    <definedName name="solver_lhs43" localSheetId="2" hidden="1">'COCO'!$G$40</definedName>
    <definedName name="solver_lhs44" localSheetId="2" hidden="1">'COCO'!$G$41</definedName>
    <definedName name="solver_lhs45" localSheetId="2" hidden="1">'COCO'!$G$42</definedName>
    <definedName name="solver_lhs46" localSheetId="2" hidden="1">'COCO'!$G$43</definedName>
    <definedName name="solver_lhs47" localSheetId="2" hidden="1">'COCO'!$G$44</definedName>
    <definedName name="solver_lhs48" localSheetId="2" hidden="1">'COCO'!$G$45</definedName>
    <definedName name="solver_lhs49" localSheetId="2" hidden="1">'COCO'!$G$46</definedName>
    <definedName name="solver_lhs5" localSheetId="2" hidden="1">'COCO'!$D$39</definedName>
    <definedName name="solver_lhs50" localSheetId="2" hidden="1">'COCO'!$G$47</definedName>
    <definedName name="solver_lhs51" localSheetId="2" hidden="1">'COCO'!$H$36</definedName>
    <definedName name="solver_lhs52" localSheetId="2" hidden="1">'COCO'!$H$37</definedName>
    <definedName name="solver_lhs53" localSheetId="2" hidden="1">'COCO'!$H$38</definedName>
    <definedName name="solver_lhs54" localSheetId="2" hidden="1">'COCO'!$H$39</definedName>
    <definedName name="solver_lhs55" localSheetId="2" hidden="1">'COCO'!$H$40</definedName>
    <definedName name="solver_lhs56" localSheetId="2" hidden="1">'COCO'!$H$41</definedName>
    <definedName name="solver_lhs57" localSheetId="2" hidden="1">'COCO'!$H$42</definedName>
    <definedName name="solver_lhs58" localSheetId="2" hidden="1">'COCO'!$H$43</definedName>
    <definedName name="solver_lhs59" localSheetId="2" hidden="1">'COCO'!$H$44</definedName>
    <definedName name="solver_lhs6" localSheetId="2" hidden="1">'COCO'!$D$40</definedName>
    <definedName name="solver_lhs60" localSheetId="2" hidden="1">'COCO'!$H$45</definedName>
    <definedName name="solver_lhs61" localSheetId="2" hidden="1">'COCO'!$H$46</definedName>
    <definedName name="solver_lhs62" localSheetId="2" hidden="1">'COCO'!$H$47</definedName>
    <definedName name="solver_lhs63" localSheetId="2" hidden="1">'COCO'!$I$36</definedName>
    <definedName name="solver_lhs64" localSheetId="2" hidden="1">'COCO'!$I$37</definedName>
    <definedName name="solver_lhs65" localSheetId="2" hidden="1">'COCO'!$I$38</definedName>
    <definedName name="solver_lhs66" localSheetId="2" hidden="1">'COCO'!$I$39</definedName>
    <definedName name="solver_lhs67" localSheetId="2" hidden="1">'COCO'!$I$40</definedName>
    <definedName name="solver_lhs68" localSheetId="2" hidden="1">'COCO'!$I$41</definedName>
    <definedName name="solver_lhs69" localSheetId="2" hidden="1">'COCO'!$I$42</definedName>
    <definedName name="solver_lhs7" localSheetId="2" hidden="1">'COCO'!$D$41</definedName>
    <definedName name="solver_lhs70" localSheetId="2" hidden="1">'COCO'!$I$43</definedName>
    <definedName name="solver_lhs71" localSheetId="2" hidden="1">'COCO'!$I$44</definedName>
    <definedName name="solver_lhs72" localSheetId="2" hidden="1">'COCO'!$I$45</definedName>
    <definedName name="solver_lhs73" localSheetId="2" hidden="1">'COCO'!$I$46</definedName>
    <definedName name="solver_lhs74" localSheetId="2" hidden="1">'COCO'!$I$47</definedName>
    <definedName name="solver_lhs75" localSheetId="2" hidden="1">'COCO'!$J$36</definedName>
    <definedName name="solver_lhs76" localSheetId="2" hidden="1">'COCO'!$J$37</definedName>
    <definedName name="solver_lhs77" localSheetId="2" hidden="1">'COCO'!$J$46</definedName>
    <definedName name="solver_lhs78" localSheetId="2" hidden="1">'COCO'!$J$38</definedName>
    <definedName name="solver_lhs79" localSheetId="2" hidden="1">'COCO'!$J$39</definedName>
    <definedName name="solver_lhs8" localSheetId="2" hidden="1">'COCO'!$J$47</definedName>
    <definedName name="solver_lhs80" localSheetId="2" hidden="1">'COCO'!$J$40</definedName>
    <definedName name="solver_lhs81" localSheetId="2" hidden="1">'COCO'!$J$41</definedName>
    <definedName name="solver_lhs82" localSheetId="2" hidden="1">'COCO'!$J$42</definedName>
    <definedName name="solver_lhs83" localSheetId="2" hidden="1">'COCO'!$J$43</definedName>
    <definedName name="solver_lhs84" localSheetId="2" hidden="1">'COCO'!$J$44</definedName>
    <definedName name="solver_lhs85" localSheetId="2" hidden="1">'COCO'!$J$45</definedName>
    <definedName name="solver_lhs86" localSheetId="2" hidden="1">'COCO'!$J$46</definedName>
    <definedName name="solver_lhs87" localSheetId="2" hidden="1">'COCO'!$J$47</definedName>
    <definedName name="solver_lhs9" localSheetId="2" hidden="1">'COCO'!$D$42</definedName>
    <definedName name="solver_lin" localSheetId="2" hidden="1">2</definedName>
    <definedName name="solver_neg" localSheetId="2" hidden="1">2</definedName>
    <definedName name="solver_num" localSheetId="2" hidden="1">85</definedName>
    <definedName name="solver_nwt" localSheetId="2" hidden="1">1</definedName>
    <definedName name="solver_opt" localSheetId="2" hidden="1">'COCO'!$M$64</definedName>
    <definedName name="solver_pre" localSheetId="2" hidden="1">0.000001</definedName>
    <definedName name="solver_rel1" localSheetId="2" hidden="1">1</definedName>
    <definedName name="solver_rel10" localSheetId="2" hidden="1">1</definedName>
    <definedName name="solver_rel11" localSheetId="2" hidden="1">1</definedName>
    <definedName name="solver_rel12" localSheetId="2" hidden="1">1</definedName>
    <definedName name="solver_rel13" localSheetId="2" hidden="1">1</definedName>
    <definedName name="solver_rel14" localSheetId="2" hidden="1">1</definedName>
    <definedName name="solver_rel15" localSheetId="2" hidden="1">1</definedName>
    <definedName name="solver_rel16" localSheetId="2" hidden="1">1</definedName>
    <definedName name="solver_rel17" localSheetId="2" hidden="1">1</definedName>
    <definedName name="solver_rel18" localSheetId="2" hidden="1">1</definedName>
    <definedName name="solver_rel19" localSheetId="2" hidden="1">1</definedName>
    <definedName name="solver_rel2" localSheetId="2" hidden="1">1</definedName>
    <definedName name="solver_rel20" localSheetId="2" hidden="1">1</definedName>
    <definedName name="solver_rel21" localSheetId="2" hidden="1">1</definedName>
    <definedName name="solver_rel22" localSheetId="2" hidden="1">1</definedName>
    <definedName name="solver_rel23" localSheetId="2" hidden="1">1</definedName>
    <definedName name="solver_rel24" localSheetId="2" hidden="1">1</definedName>
    <definedName name="solver_rel25" localSheetId="2" hidden="1">1</definedName>
    <definedName name="solver_rel26" localSheetId="2" hidden="1">1</definedName>
    <definedName name="solver_rel27" localSheetId="2" hidden="1">1</definedName>
    <definedName name="solver_rel28" localSheetId="2" hidden="1">1</definedName>
    <definedName name="solver_rel29" localSheetId="2" hidden="1">1</definedName>
    <definedName name="solver_rel3" localSheetId="2" hidden="1">1</definedName>
    <definedName name="solver_rel30" localSheetId="2" hidden="1">1</definedName>
    <definedName name="solver_rel31" localSheetId="2" hidden="1">1</definedName>
    <definedName name="solver_rel32" localSheetId="2" hidden="1">1</definedName>
    <definedName name="solver_rel33" localSheetId="2" hidden="1">1</definedName>
    <definedName name="solver_rel34" localSheetId="2" hidden="1">1</definedName>
    <definedName name="solver_rel35" localSheetId="2" hidden="1">1</definedName>
    <definedName name="solver_rel36" localSheetId="2" hidden="1">1</definedName>
    <definedName name="solver_rel37" localSheetId="2" hidden="1">1</definedName>
    <definedName name="solver_rel38" localSheetId="2" hidden="1">1</definedName>
    <definedName name="solver_rel39" localSheetId="2" hidden="1">1</definedName>
    <definedName name="solver_rel4" localSheetId="2" hidden="1">1</definedName>
    <definedName name="solver_rel40" localSheetId="2" hidden="1">1</definedName>
    <definedName name="solver_rel41" localSheetId="2" hidden="1">1</definedName>
    <definedName name="solver_rel42" localSheetId="2" hidden="1">1</definedName>
    <definedName name="solver_rel43" localSheetId="2" hidden="1">1</definedName>
    <definedName name="solver_rel44" localSheetId="2" hidden="1">1</definedName>
    <definedName name="solver_rel45" localSheetId="2" hidden="1">1</definedName>
    <definedName name="solver_rel46" localSheetId="2" hidden="1">1</definedName>
    <definedName name="solver_rel47" localSheetId="2" hidden="1">1</definedName>
    <definedName name="solver_rel48" localSheetId="2" hidden="1">1</definedName>
    <definedName name="solver_rel49" localSheetId="2" hidden="1">1</definedName>
    <definedName name="solver_rel5" localSheetId="2" hidden="1">1</definedName>
    <definedName name="solver_rel50" localSheetId="2" hidden="1">1</definedName>
    <definedName name="solver_rel51" localSheetId="2" hidden="1">1</definedName>
    <definedName name="solver_rel52" localSheetId="2" hidden="1">1</definedName>
    <definedName name="solver_rel53" localSheetId="2" hidden="1">1</definedName>
    <definedName name="solver_rel54" localSheetId="2" hidden="1">1</definedName>
    <definedName name="solver_rel55" localSheetId="2" hidden="1">1</definedName>
    <definedName name="solver_rel56" localSheetId="2" hidden="1">1</definedName>
    <definedName name="solver_rel57" localSheetId="2" hidden="1">1</definedName>
    <definedName name="solver_rel58" localSheetId="2" hidden="1">1</definedName>
    <definedName name="solver_rel59" localSheetId="2" hidden="1">1</definedName>
    <definedName name="solver_rel6" localSheetId="2" hidden="1">1</definedName>
    <definedName name="solver_rel60" localSheetId="2" hidden="1">1</definedName>
    <definedName name="solver_rel61" localSheetId="2" hidden="1">1</definedName>
    <definedName name="solver_rel62" localSheetId="2" hidden="1">1</definedName>
    <definedName name="solver_rel63" localSheetId="2" hidden="1">1</definedName>
    <definedName name="solver_rel64" localSheetId="2" hidden="1">1</definedName>
    <definedName name="solver_rel65" localSheetId="2" hidden="1">1</definedName>
    <definedName name="solver_rel66" localSheetId="2" hidden="1">1</definedName>
    <definedName name="solver_rel67" localSheetId="2" hidden="1">1</definedName>
    <definedName name="solver_rel68" localSheetId="2" hidden="1">1</definedName>
    <definedName name="solver_rel69" localSheetId="2" hidden="1">1</definedName>
    <definedName name="solver_rel7" localSheetId="2" hidden="1">1</definedName>
    <definedName name="solver_rel70" localSheetId="2" hidden="1">1</definedName>
    <definedName name="solver_rel71" localSheetId="2" hidden="1">1</definedName>
    <definedName name="solver_rel72" localSheetId="2" hidden="1">1</definedName>
    <definedName name="solver_rel73" localSheetId="2" hidden="1">1</definedName>
    <definedName name="solver_rel74" localSheetId="2" hidden="1">1</definedName>
    <definedName name="solver_rel75" localSheetId="2" hidden="1">1</definedName>
    <definedName name="solver_rel76" localSheetId="2" hidden="1">1</definedName>
    <definedName name="solver_rel77" localSheetId="2" hidden="1">1</definedName>
    <definedName name="solver_rel78" localSheetId="2" hidden="1">1</definedName>
    <definedName name="solver_rel79" localSheetId="2" hidden="1">1</definedName>
    <definedName name="solver_rel8" localSheetId="2" hidden="1">1</definedName>
    <definedName name="solver_rel80" localSheetId="2" hidden="1">1</definedName>
    <definedName name="solver_rel81" localSheetId="2" hidden="1">1</definedName>
    <definedName name="solver_rel82" localSheetId="2" hidden="1">1</definedName>
    <definedName name="solver_rel83" localSheetId="2" hidden="1">1</definedName>
    <definedName name="solver_rel84" localSheetId="2" hidden="1">1</definedName>
    <definedName name="solver_rel85" localSheetId="2" hidden="1">1</definedName>
    <definedName name="solver_rel86" localSheetId="2" hidden="1">1</definedName>
    <definedName name="solver_rel87" localSheetId="2" hidden="1">1</definedName>
    <definedName name="solver_rel9" localSheetId="2" hidden="1">1</definedName>
    <definedName name="solver_rhs1" localSheetId="2" hidden="1">'COCO'!$K$5</definedName>
    <definedName name="solver_rhs10" localSheetId="2" hidden="1">'COCO'!$D$42</definedName>
    <definedName name="solver_rhs11" localSheetId="2" hidden="1">'COCO'!$D$43</definedName>
    <definedName name="solver_rhs12" localSheetId="2" hidden="1">'COCO'!$D$44</definedName>
    <definedName name="solver_rhs13" localSheetId="2" hidden="1">'COCO'!$D$45</definedName>
    <definedName name="solver_rhs14" localSheetId="2" hidden="1">'COCO'!$D$46</definedName>
    <definedName name="solver_rhs15" localSheetId="2" hidden="1">'COCO'!$E$35</definedName>
    <definedName name="solver_rhs16" localSheetId="2" hidden="1">'COCO'!$E$36</definedName>
    <definedName name="solver_rhs17" localSheetId="2" hidden="1">'COCO'!$E$37</definedName>
    <definedName name="solver_rhs18" localSheetId="2" hidden="1">'COCO'!$E$38</definedName>
    <definedName name="solver_rhs19" localSheetId="2" hidden="1">'COCO'!$E$39</definedName>
    <definedName name="solver_rhs2" localSheetId="2" hidden="1">'COCO'!$D$35</definedName>
    <definedName name="solver_rhs20" localSheetId="2" hidden="1">'COCO'!$E$40</definedName>
    <definedName name="solver_rhs21" localSheetId="2" hidden="1">'COCO'!$E$41</definedName>
    <definedName name="solver_rhs22" localSheetId="2" hidden="1">'COCO'!$E$42</definedName>
    <definedName name="solver_rhs23" localSheetId="2" hidden="1">'COCO'!$E$43</definedName>
    <definedName name="solver_rhs24" localSheetId="2" hidden="1">'COCO'!$E$44</definedName>
    <definedName name="solver_rhs25" localSheetId="2" hidden="1">'COCO'!$E$45</definedName>
    <definedName name="solver_rhs26" localSheetId="2" hidden="1">'COCO'!$E$46</definedName>
    <definedName name="solver_rhs27" localSheetId="2" hidden="1">'COCO'!$F$35</definedName>
    <definedName name="solver_rhs28" localSheetId="2" hidden="1">'COCO'!$F$36</definedName>
    <definedName name="solver_rhs29" localSheetId="2" hidden="1">'COCO'!$F$37</definedName>
    <definedName name="solver_rhs3" localSheetId="2" hidden="1">'COCO'!$D$36</definedName>
    <definedName name="solver_rhs30" localSheetId="2" hidden="1">'COCO'!$F$38</definedName>
    <definedName name="solver_rhs31" localSheetId="2" hidden="1">'COCO'!$F$39</definedName>
    <definedName name="solver_rhs32" localSheetId="2" hidden="1">'COCO'!$F$40</definedName>
    <definedName name="solver_rhs33" localSheetId="2" hidden="1">'COCO'!$F$41</definedName>
    <definedName name="solver_rhs34" localSheetId="2" hidden="1">'COCO'!$F$42</definedName>
    <definedName name="solver_rhs35" localSheetId="2" hidden="1">'COCO'!$F$43</definedName>
    <definedName name="solver_rhs36" localSheetId="2" hidden="1">'COCO'!$F$44</definedName>
    <definedName name="solver_rhs37" localSheetId="2" hidden="1">'COCO'!$F$45</definedName>
    <definedName name="solver_rhs38" localSheetId="2" hidden="1">'COCO'!$F$46</definedName>
    <definedName name="solver_rhs39" localSheetId="2" hidden="1">'COCO'!$G$35</definedName>
    <definedName name="solver_rhs4" localSheetId="2" hidden="1">'COCO'!$D$37</definedName>
    <definedName name="solver_rhs40" localSheetId="2" hidden="1">'COCO'!$G$36</definedName>
    <definedName name="solver_rhs41" localSheetId="2" hidden="1">'COCO'!$G$37</definedName>
    <definedName name="solver_rhs42" localSheetId="2" hidden="1">'COCO'!$G$38</definedName>
    <definedName name="solver_rhs43" localSheetId="2" hidden="1">'COCO'!$G$39</definedName>
    <definedName name="solver_rhs44" localSheetId="2" hidden="1">'COCO'!$G$40</definedName>
    <definedName name="solver_rhs45" localSheetId="2" hidden="1">'COCO'!$G$41</definedName>
    <definedName name="solver_rhs46" localSheetId="2" hidden="1">'COCO'!$G$42</definedName>
    <definedName name="solver_rhs47" localSheetId="2" hidden="1">'COCO'!$G$43</definedName>
    <definedName name="solver_rhs48" localSheetId="2" hidden="1">'COCO'!$G$44</definedName>
    <definedName name="solver_rhs49" localSheetId="2" hidden="1">'COCO'!$G$45</definedName>
    <definedName name="solver_rhs5" localSheetId="2" hidden="1">'COCO'!$D$38</definedName>
    <definedName name="solver_rhs50" localSheetId="2" hidden="1">'COCO'!$G$46</definedName>
    <definedName name="solver_rhs51" localSheetId="2" hidden="1">'COCO'!$H$35</definedName>
    <definedName name="solver_rhs52" localSheetId="2" hidden="1">'COCO'!$H$36</definedName>
    <definedName name="solver_rhs53" localSheetId="2" hidden="1">'COCO'!$H$37</definedName>
    <definedName name="solver_rhs54" localSheetId="2" hidden="1">'COCO'!$H$38</definedName>
    <definedName name="solver_rhs55" localSheetId="2" hidden="1">'COCO'!$H$39</definedName>
    <definedName name="solver_rhs56" localSheetId="2" hidden="1">'COCO'!$H$40</definedName>
    <definedName name="solver_rhs57" localSheetId="2" hidden="1">'COCO'!$H$41</definedName>
    <definedName name="solver_rhs58" localSheetId="2" hidden="1">'COCO'!$H$42</definedName>
    <definedName name="solver_rhs59" localSheetId="2" hidden="1">'COCO'!$H$43</definedName>
    <definedName name="solver_rhs6" localSheetId="2" hidden="1">'COCO'!$D$39</definedName>
    <definedName name="solver_rhs60" localSheetId="2" hidden="1">'COCO'!$H$44</definedName>
    <definedName name="solver_rhs61" localSheetId="2" hidden="1">'COCO'!$H$45</definedName>
    <definedName name="solver_rhs62" localSheetId="2" hidden="1">'COCO'!$H$46</definedName>
    <definedName name="solver_rhs63" localSheetId="2" hidden="1">'COCO'!$I$35</definedName>
    <definedName name="solver_rhs64" localSheetId="2" hidden="1">'COCO'!$I$36</definedName>
    <definedName name="solver_rhs65" localSheetId="2" hidden="1">'COCO'!$I$37</definedName>
    <definedName name="solver_rhs66" localSheetId="2" hidden="1">'COCO'!$I$38</definedName>
    <definedName name="solver_rhs67" localSheetId="2" hidden="1">'COCO'!$I$39</definedName>
    <definedName name="solver_rhs68" localSheetId="2" hidden="1">'COCO'!$I$40</definedName>
    <definedName name="solver_rhs69" localSheetId="2" hidden="1">'COCO'!$I$41</definedName>
    <definedName name="solver_rhs7" localSheetId="2" hidden="1">'COCO'!$D$40</definedName>
    <definedName name="solver_rhs70" localSheetId="2" hidden="1">'COCO'!$I$42</definedName>
    <definedName name="solver_rhs71" localSheetId="2" hidden="1">'COCO'!$I$43</definedName>
    <definedName name="solver_rhs72" localSheetId="2" hidden="1">'COCO'!$I$44</definedName>
    <definedName name="solver_rhs73" localSheetId="2" hidden="1">'COCO'!$I$45</definedName>
    <definedName name="solver_rhs74" localSheetId="2" hidden="1">'COCO'!$I$46</definedName>
    <definedName name="solver_rhs75" localSheetId="2" hidden="1">'COCO'!$J$35</definedName>
    <definedName name="solver_rhs76" localSheetId="2" hidden="1">'COCO'!$J$36</definedName>
    <definedName name="solver_rhs77" localSheetId="2" hidden="1">'COCO'!$J$45</definedName>
    <definedName name="solver_rhs78" localSheetId="2" hidden="1">'COCO'!$J$37</definedName>
    <definedName name="solver_rhs79" localSheetId="2" hidden="1">'COCO'!$J$38</definedName>
    <definedName name="solver_rhs8" localSheetId="2" hidden="1">'COCO'!$J$46</definedName>
    <definedName name="solver_rhs80" localSheetId="2" hidden="1">'COCO'!$J$39</definedName>
    <definedName name="solver_rhs81" localSheetId="2" hidden="1">'COCO'!$J$40</definedName>
    <definedName name="solver_rhs82" localSheetId="2" hidden="1">'COCO'!$J$41</definedName>
    <definedName name="solver_rhs83" localSheetId="2" hidden="1">'COCO'!$J$42</definedName>
    <definedName name="solver_rhs84" localSheetId="2" hidden="1">'COCO'!$J$43</definedName>
    <definedName name="solver_rhs85" localSheetId="2" hidden="1">'COCO'!$J$44</definedName>
    <definedName name="solver_rhs86" localSheetId="2" hidden="1">'COCO'!$J$45</definedName>
    <definedName name="solver_rhs87" localSheetId="2" hidden="1">'COCO'!$J$46</definedName>
    <definedName name="solver_rhs9" localSheetId="2" hidden="1">'COCO'!$D$41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0</definedName>
  </definedNames>
  <calcPr fullCalcOnLoad="1"/>
  <pivotCaches>
    <pivotCache cacheId="2" r:id="rId13"/>
  </pivotCaches>
</workbook>
</file>

<file path=xl/sharedStrings.xml><?xml version="1.0" encoding="utf-8"?>
<sst xmlns="http://schemas.openxmlformats.org/spreadsheetml/2006/main" count="968" uniqueCount="185">
  <si>
    <t>Szendvicsek:</t>
  </si>
  <si>
    <t>BigXtra</t>
  </si>
  <si>
    <t>Big Mac</t>
  </si>
  <si>
    <t>McChicken</t>
  </si>
  <si>
    <t>Fish Mac</t>
  </si>
  <si>
    <t>Sertés McFarm</t>
  </si>
  <si>
    <t>Chicken Premiére</t>
  </si>
  <si>
    <t>Chicken McNuggets (6)</t>
  </si>
  <si>
    <t>Chicken McNuggets (9)</t>
  </si>
  <si>
    <t>Halrudacskák</t>
  </si>
  <si>
    <t>Hamburger</t>
  </si>
  <si>
    <t>Sajtburger</t>
  </si>
  <si>
    <t>Sajtburger bacon</t>
  </si>
  <si>
    <t>Sajtos McRoyal</t>
  </si>
  <si>
    <t>Termékek</t>
  </si>
  <si>
    <t>Burgonya:</t>
  </si>
  <si>
    <t>Kis adag (76g)</t>
  </si>
  <si>
    <t>Közepes adag (105g)</t>
  </si>
  <si>
    <t>Nagy adag (150g)</t>
  </si>
  <si>
    <t>Toast:</t>
  </si>
  <si>
    <t>Dupla sajtos</t>
  </si>
  <si>
    <t>Sonkás</t>
  </si>
  <si>
    <t>Baconos</t>
  </si>
  <si>
    <t>Reggeli:</t>
  </si>
  <si>
    <t>Tojásos McMuffin</t>
  </si>
  <si>
    <t>Tojásos-baconos McMuffin</t>
  </si>
  <si>
    <t>Tojásos McMuffin sertéshúspogácsával</t>
  </si>
  <si>
    <t>Tavaszi McMuffin sertéshúspogácsával</t>
  </si>
  <si>
    <t>Sonkás tojásrántotta</t>
  </si>
  <si>
    <t>McBuri</t>
  </si>
  <si>
    <t>Energia (kcal) 
(1 kcal = 4,184kJ)</t>
  </si>
  <si>
    <t>Fehérje 
(g)</t>
  </si>
  <si>
    <t>Zsír 
(g)</t>
  </si>
  <si>
    <t>Szénhidrát 
(g)</t>
  </si>
  <si>
    <t>Rost 
(g)</t>
  </si>
  <si>
    <t>Koleszterin 
(mg)</t>
  </si>
  <si>
    <t>Nátrium 
(g)</t>
  </si>
  <si>
    <t>Saláták:</t>
  </si>
  <si>
    <t>Kertész</t>
  </si>
  <si>
    <t>Csirkés Cézár</t>
  </si>
  <si>
    <t>Premier csirke</t>
  </si>
  <si>
    <t>Friss gyümölcsmix</t>
  </si>
  <si>
    <t>Öntetek / Hideg mártások / Szószok:</t>
  </si>
  <si>
    <t>Tálkás ketchup</t>
  </si>
  <si>
    <t>Tálkás majonéz</t>
  </si>
  <si>
    <t>Édes-savanyú szósz</t>
  </si>
  <si>
    <t>Barbecue szósz</t>
  </si>
  <si>
    <t>Mustár</t>
  </si>
  <si>
    <t>Ezersziget öntet</t>
  </si>
  <si>
    <t>Cézár öntet</t>
  </si>
  <si>
    <t>Premier öntet</t>
  </si>
  <si>
    <t>Joghurtos-kapros öntet</t>
  </si>
  <si>
    <t>Házias öntet</t>
  </si>
  <si>
    <t>Olíva salátaolaj</t>
  </si>
  <si>
    <t>Desszertek.</t>
  </si>
  <si>
    <t>Eper McFreeze</t>
  </si>
  <si>
    <t>Csokoládé McFreeze</t>
  </si>
  <si>
    <t>Karamell McFreeze</t>
  </si>
  <si>
    <t>Tölcséres McFreeze</t>
  </si>
  <si>
    <t>Shake-ek:</t>
  </si>
  <si>
    <t>Kis eper shake (0,18l)</t>
  </si>
  <si>
    <t>Közepes eper shake (0,25l)</t>
  </si>
  <si>
    <t>Nagy eper shake (0,4l)</t>
  </si>
  <si>
    <t>Kis csoki shake (0,18l)</t>
  </si>
  <si>
    <t>Közepes csoki shake (0,25l)</t>
  </si>
  <si>
    <t>Nagy csoki shake (0,4l)</t>
  </si>
  <si>
    <t>Kis vanília shake (0,18l)</t>
  </si>
  <si>
    <t>Közepes vanília shake (0,25l)</t>
  </si>
  <si>
    <t>Nagy vanília shake (0,4l)</t>
  </si>
  <si>
    <t>Italok:</t>
  </si>
  <si>
    <t>Kis Cola (0,25l)</t>
  </si>
  <si>
    <t>Közepes Cola (0,4l)</t>
  </si>
  <si>
    <t>Nagy Cola (0,5l)</t>
  </si>
  <si>
    <t>Kis Fanta (0,25l)</t>
  </si>
  <si>
    <t>Kis Sprite (0,25l)</t>
  </si>
  <si>
    <t>Kis Cola Light (0,25l)</t>
  </si>
  <si>
    <t>Közepes Fanta (0,4l)</t>
  </si>
  <si>
    <t>Közepes Sprite (0,4l)</t>
  </si>
  <si>
    <t>Közepes Cola Light (0,4l)</t>
  </si>
  <si>
    <t>Nagy Fanta (0,5l)</t>
  </si>
  <si>
    <t>Nagy Sprite (0,5l)</t>
  </si>
  <si>
    <t>Nagy Cola Light (0,5l)</t>
  </si>
  <si>
    <t>Juice (0,18l)</t>
  </si>
  <si>
    <t>Juice (0,25l)</t>
  </si>
  <si>
    <t>Juice (0,4l)</t>
  </si>
  <si>
    <t>Nescafé Frappé</t>
  </si>
  <si>
    <t>Forró italok:</t>
  </si>
  <si>
    <t>Forró csokoládé (0,2l)</t>
  </si>
  <si>
    <t>Forró csokoládé (0,3l)</t>
  </si>
  <si>
    <t>Capuccino (0,2l)</t>
  </si>
  <si>
    <t>Capuccino (0,3l)</t>
  </si>
  <si>
    <t>Eszpresszókávé</t>
  </si>
  <si>
    <t>Csokis capuccino (0,2l)</t>
  </si>
  <si>
    <t>Csokis capuccino (0,3l)</t>
  </si>
  <si>
    <t>n.a.</t>
  </si>
  <si>
    <t>Smarties McFlurry</t>
  </si>
  <si>
    <t>Nescafé Frappé McFlurry</t>
  </si>
  <si>
    <t>Kit Kat McFlurry</t>
  </si>
  <si>
    <t>Ár</t>
  </si>
  <si>
    <t>Rangsor</t>
  </si>
  <si>
    <t>Reális ár</t>
  </si>
  <si>
    <t>Árkülönbözet</t>
  </si>
  <si>
    <t>Hibaösszeg:</t>
  </si>
  <si>
    <t>Átlag:</t>
  </si>
  <si>
    <t>Helyezés:</t>
  </si>
  <si>
    <t>Sok</t>
  </si>
  <si>
    <t>Kevés</t>
  </si>
  <si>
    <t>Végösszeg</t>
  </si>
  <si>
    <t>Fehérje</t>
  </si>
  <si>
    <t>Koleszterin</t>
  </si>
  <si>
    <t>Szénhidrát</t>
  </si>
  <si>
    <t>Nem kívánatos anyagok</t>
  </si>
  <si>
    <t>Mennyiség</t>
  </si>
  <si>
    <t>Zsír</t>
  </si>
  <si>
    <t>Összeg : Mennyiség</t>
  </si>
  <si>
    <t>A koleszterin okozta érrendszeri megbetegedések valószínűsége (%)</t>
  </si>
  <si>
    <t>Betegség (%)</t>
  </si>
  <si>
    <t>A fokozódó koleszterin bevitel okozta növekvö érrendszeri bántalmak előrejelzése.</t>
  </si>
  <si>
    <t>ID</t>
  </si>
  <si>
    <t>Min</t>
  </si>
  <si>
    <t>Max</t>
  </si>
  <si>
    <t>x1</t>
  </si>
  <si>
    <t>x2</t>
  </si>
  <si>
    <t>x3</t>
  </si>
  <si>
    <t>x4</t>
  </si>
  <si>
    <t>y</t>
  </si>
  <si>
    <t>x5</t>
  </si>
  <si>
    <t>Medián</t>
  </si>
  <si>
    <t>Tanulás</t>
  </si>
  <si>
    <t>Teszt</t>
  </si>
  <si>
    <t>Hosszú kávé (0,2l)</t>
  </si>
  <si>
    <t>Hosszú kávé (0,3l)</t>
  </si>
  <si>
    <t>Nestea citromos (0,5l)</t>
  </si>
  <si>
    <t>Nestea barackos (0,5l)</t>
  </si>
  <si>
    <t>Álompite</t>
  </si>
  <si>
    <t>Forró almás táska</t>
  </si>
  <si>
    <t>n.t</t>
  </si>
  <si>
    <t>n.t.</t>
  </si>
  <si>
    <t>Feladatkiírások:</t>
  </si>
  <si>
    <r>
      <t>Név:</t>
    </r>
    <r>
      <rPr>
        <b/>
        <sz val="10"/>
        <rFont val="Arial CE"/>
        <family val="2"/>
      </rPr>
      <t xml:space="preserve"> Szalma Győző</t>
    </r>
  </si>
  <si>
    <r>
      <t xml:space="preserve">Szak / évf.: </t>
    </r>
    <r>
      <rPr>
        <b/>
        <sz val="10"/>
        <rFont val="Arial CE"/>
        <family val="2"/>
      </rPr>
      <t>EMM II.</t>
    </r>
  </si>
  <si>
    <r>
      <t>SZR:</t>
    </r>
    <r>
      <rPr>
        <sz val="10"/>
        <rFont val="Arial CE"/>
        <family val="2"/>
      </rPr>
      <t xml:space="preserve"> 
Egy olyan dolgot szeretnék itt bemutatni, ha valaki betérne egy Mcdonald's étterembe és szeretne vásárolni valamilyen adott szénhidrát, fehérje stb. tartalom melletti szendvicset, akkor mit tud ajánlani neki az étterem.</t>
    </r>
  </si>
  <si>
    <r>
      <t xml:space="preserve">COCO: 
</t>
    </r>
    <r>
      <rPr>
        <sz val="10"/>
        <rFont val="Arial CE"/>
        <family val="0"/>
      </rPr>
      <t>Ebben a részben azt próbálom kimutatni, hogy adott árkategóriák mellett, adott megfontolással melyik az a szendvics, amely "megéri" az árát. Az alapfeltevés ebben a részben az, hogy mindenből minél több legyen benne, vagyis a pénzemért minél több dologhoz juthassak hozzá az adott szendvicsen keresztül.</t>
    </r>
  </si>
  <si>
    <r>
      <t>Pivot:</t>
    </r>
    <r>
      <rPr>
        <sz val="10"/>
        <rFont val="Arial CE"/>
        <family val="0"/>
      </rPr>
      <t xml:space="preserve">
Ez az egyszerű kimutatás arra szolgál, hogy megnészhessük az egye szendvicsek "nem kívánatos anyag tartalmát, és hogy az adott szendvicsben összesen mennyi ilyen anyag van. Az hogy mi számít "nem kívánatosnak" az csak egy egyszerű feltevés. Én épp ezeket vettem annak. </t>
    </r>
  </si>
  <si>
    <t>Egyéb:</t>
  </si>
  <si>
    <t>Feladatom elkészítésében nehézséget okozott egy olyan dolog, amit ép ésszel megértani szerintem nem lehet, de talán nem is kell. Ez az hogy az árakra vonatkozóan az említett étteremhálózat nem tudott számomra semmilyenféle árlistát sem biztosítani a helyszínen, illetve az interneten keresztül sem értem el még nem magyar nyelvű lapon sem egy tisztességes árjegyzéket. Így aztán le kellet fényképeznem azt az árlistát, amit bármelyik ember megnézhet, sőt szemügyre is vesz, hisz ez alapján fizet, hogyha betér az étterembe. Tehát abszoludt illegálisan sikerült megszereznem azt, hogy mi mennyibe kerül McDonald's-éknál, így aztán a feladatom szigorúan titkosan kezelendő.
Nehézséget okozott továbbá az, hogy fogalmam sincs arról, hogy egy emberre milyen élettani, fiziológiai hatásokat fejtenek ki az egyes anyagok. De a feladatok szempontjából ezek figyelmen kívül hagyhatóak. Magyarul itt minden csupán fikció.</t>
  </si>
  <si>
    <t>Ajánlott
szendvics</t>
  </si>
  <si>
    <t>n.a. = nincs adat</t>
  </si>
  <si>
    <t>n.t. = nem találtam</t>
  </si>
  <si>
    <t>Elfogyasztott mennyiség(g/hó)</t>
  </si>
  <si>
    <t>WAM2</t>
  </si>
  <si>
    <t>Big Mac Áralakulása</t>
  </si>
  <si>
    <t>Hét</t>
  </si>
  <si>
    <t>Random</t>
  </si>
  <si>
    <t>Eredmény</t>
  </si>
  <si>
    <t>410 felett</t>
  </si>
  <si>
    <t>410 alatt</t>
  </si>
  <si>
    <t>28 felett</t>
  </si>
  <si>
    <t>28 alatt</t>
  </si>
  <si>
    <t>21 felett</t>
  </si>
  <si>
    <t>21 alatt</t>
  </si>
  <si>
    <t>37 felett</t>
  </si>
  <si>
    <t>37 alatt</t>
  </si>
  <si>
    <t>2,2 felett</t>
  </si>
  <si>
    <t>2,2 alatt</t>
  </si>
  <si>
    <t>60 felett</t>
  </si>
  <si>
    <t>60 alatt</t>
  </si>
  <si>
    <t/>
  </si>
  <si>
    <t>Ezen a táblán nincs túltanulás!</t>
  </si>
  <si>
    <t>Sajtburger
Sajtburger bacon</t>
  </si>
  <si>
    <t>Sajtburger McRoyal</t>
  </si>
  <si>
    <t>Sertés Mcfarm</t>
  </si>
  <si>
    <t>Chicken McNuggets (6)
Halrudacskák</t>
  </si>
  <si>
    <t>Nincs ajánlás</t>
  </si>
  <si>
    <r>
      <t xml:space="preserve">WAM:
</t>
    </r>
    <r>
      <rPr>
        <sz val="10"/>
        <rFont val="Arial CE"/>
        <family val="2"/>
      </rPr>
      <t>Az elfogyasztott koleszterin mennyiségének (g/hó) mutatja meg a betegség előfordulásának %-os esélyét.</t>
    </r>
  </si>
  <si>
    <r>
      <t xml:space="preserve">WAM2:
</t>
    </r>
    <r>
      <rPr>
        <sz val="10"/>
        <rFont val="Arial CE"/>
        <family val="2"/>
      </rPr>
      <t>A Big Mac szendvics árváltozását mutatja az idő függvényében. 4 hét adatai alapján mutatja, hogy a következő hétben a medián alatt vagy fölött alakul e a várható ár.</t>
    </r>
  </si>
  <si>
    <t>Észrevétel:</t>
  </si>
  <si>
    <t>Pontozás:</t>
  </si>
  <si>
    <t>Hiányoznak az értelmezési intervallumok</t>
  </si>
  <si>
    <t>A felvetés ez esetben elvi síkú, a pivot sorainak összegzése nem feltétlenül indokolt</t>
  </si>
  <si>
    <t>OK</t>
  </si>
  <si>
    <t>A problémafelvetés felvetés kevéssé indokolt</t>
  </si>
  <si>
    <t>SZUM:</t>
  </si>
  <si>
    <t>Érdemjegy:</t>
  </si>
  <si>
    <t>5</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</si>
</sst>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00000"/>
    <numFmt numFmtId="165" formatCode="0.000000"/>
    <numFmt numFmtId="166" formatCode="0.00000"/>
    <numFmt numFmtId="167" formatCode="0.0000"/>
    <numFmt numFmtId="168" formatCode="0.000"/>
    <numFmt numFmtId="169" formatCode="0.0"/>
  </numFmts>
  <fonts count="4">
    <font>
      <sz val="10"/>
      <name val="Arial CE"/>
      <family val="0"/>
    </font>
    <font>
      <b/>
      <sz val="10"/>
      <name val="Arial CE"/>
      <family val="2"/>
    </font>
    <font>
      <b/>
      <sz val="10"/>
      <color indexed="10"/>
      <name val="Arial CE"/>
      <family val="2"/>
    </font>
    <font>
      <sz val="8"/>
      <name val="Tahoma"/>
      <family val="2"/>
    </font>
  </fonts>
  <fills count="11">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s>
  <borders count="29">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color indexed="63"/>
      </right>
      <top style="thin"/>
      <bottom style="thin"/>
    </border>
    <border>
      <left style="thin"/>
      <right style="thin"/>
      <top>
        <color indexed="63"/>
      </top>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applyAlignment="1">
      <alignment horizontal="center" vertical="center"/>
    </xf>
    <xf numFmtId="0" fontId="0" fillId="0" borderId="0" xfId="0" applyBorder="1" applyAlignment="1">
      <alignment/>
    </xf>
    <xf numFmtId="0" fontId="1" fillId="0" borderId="1" xfId="0" applyFont="1" applyFill="1" applyBorder="1" applyAlignment="1">
      <alignment horizontal="center" vertical="center"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2" xfId="0" applyBorder="1" applyAlignment="1">
      <alignment/>
    </xf>
    <xf numFmtId="0" fontId="0" fillId="0" borderId="5" xfId="0" applyBorder="1" applyAlignment="1">
      <alignment/>
    </xf>
    <xf numFmtId="0" fontId="0" fillId="0" borderId="6" xfId="0" applyBorder="1" applyAlignment="1">
      <alignment/>
    </xf>
    <xf numFmtId="0" fontId="0" fillId="0" borderId="2" xfId="0" applyNumberFormat="1" applyBorder="1" applyAlignment="1">
      <alignment/>
    </xf>
    <xf numFmtId="0" fontId="0" fillId="0" borderId="5" xfId="0" applyNumberFormat="1" applyBorder="1" applyAlignment="1">
      <alignment/>
    </xf>
    <xf numFmtId="0" fontId="0" fillId="0" borderId="6" xfId="0" applyNumberFormat="1" applyBorder="1" applyAlignment="1">
      <alignment/>
    </xf>
    <xf numFmtId="0" fontId="0" fillId="0" borderId="7" xfId="0" applyBorder="1" applyAlignment="1">
      <alignment/>
    </xf>
    <xf numFmtId="0" fontId="0" fillId="0" borderId="7" xfId="0" applyNumberFormat="1" applyBorder="1" applyAlignment="1">
      <alignment/>
    </xf>
    <xf numFmtId="0" fontId="0" fillId="0" borderId="0" xfId="0" applyNumberFormat="1" applyAlignment="1">
      <alignment/>
    </xf>
    <xf numFmtId="0" fontId="0" fillId="0" borderId="8" xfId="0" applyNumberFormat="1" applyBorder="1" applyAlignment="1">
      <alignment/>
    </xf>
    <xf numFmtId="0" fontId="0" fillId="0" borderId="9" xfId="0" applyBorder="1" applyAlignment="1">
      <alignment/>
    </xf>
    <xf numFmtId="3" fontId="0" fillId="0" borderId="1" xfId="0" applyNumberFormat="1" applyBorder="1" applyAlignment="1" applyProtection="1">
      <alignment/>
      <protection/>
    </xf>
    <xf numFmtId="4" fontId="0" fillId="2" borderId="1" xfId="0" applyNumberFormat="1" applyFill="1" applyBorder="1" applyAlignment="1" applyProtection="1">
      <alignment/>
      <protection/>
    </xf>
    <xf numFmtId="0" fontId="0" fillId="0" borderId="1" xfId="0" applyBorder="1" applyAlignment="1">
      <alignment horizontal="center"/>
    </xf>
    <xf numFmtId="0" fontId="0" fillId="0" borderId="1" xfId="0" applyFill="1" applyBorder="1" applyAlignment="1">
      <alignment horizontal="center"/>
    </xf>
    <xf numFmtId="0" fontId="0" fillId="2" borderId="10" xfId="0" applyFont="1" applyFill="1" applyBorder="1" applyAlignment="1">
      <alignment/>
    </xf>
    <xf numFmtId="0" fontId="0" fillId="2" borderId="11" xfId="0" applyFont="1" applyFill="1" applyBorder="1" applyAlignment="1">
      <alignment/>
    </xf>
    <xf numFmtId="0" fontId="0" fillId="2" borderId="12" xfId="0" applyFont="1" applyFill="1" applyBorder="1" applyAlignment="1">
      <alignment/>
    </xf>
    <xf numFmtId="0" fontId="0" fillId="2" borderId="13" xfId="0" applyFont="1" applyFill="1" applyBorder="1" applyAlignment="1">
      <alignment/>
    </xf>
    <xf numFmtId="0" fontId="0" fillId="2" borderId="1" xfId="0" applyFill="1" applyBorder="1" applyAlignment="1">
      <alignment horizontal="center"/>
    </xf>
    <xf numFmtId="0" fontId="0" fillId="2" borderId="1" xfId="0" applyFont="1" applyFill="1" applyBorder="1" applyAlignment="1">
      <alignment/>
    </xf>
    <xf numFmtId="0" fontId="0" fillId="2" borderId="1" xfId="0" applyFill="1" applyBorder="1" applyAlignment="1">
      <alignment/>
    </xf>
    <xf numFmtId="2" fontId="0" fillId="0" borderId="0" xfId="0" applyNumberFormat="1" applyAlignment="1">
      <alignment/>
    </xf>
    <xf numFmtId="2" fontId="0" fillId="2" borderId="1" xfId="0" applyNumberFormat="1" applyFont="1" applyFill="1" applyBorder="1" applyAlignment="1">
      <alignment/>
    </xf>
    <xf numFmtId="0" fontId="0" fillId="0" borderId="14" xfId="0" applyBorder="1" applyAlignment="1">
      <alignment/>
    </xf>
    <xf numFmtId="0" fontId="0" fillId="0" borderId="14" xfId="0" applyNumberFormat="1" applyBorder="1" applyAlignment="1">
      <alignment/>
    </xf>
    <xf numFmtId="0" fontId="0" fillId="0" borderId="15" xfId="0" applyNumberFormat="1" applyBorder="1" applyAlignment="1">
      <alignment/>
    </xf>
    <xf numFmtId="0" fontId="0" fillId="0" borderId="16" xfId="0" applyNumberFormat="1" applyBorder="1" applyAlignment="1">
      <alignment/>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2" fillId="4" borderId="0" xfId="0" applyFont="1" applyFill="1" applyAlignment="1">
      <alignment horizontal="center"/>
    </xf>
    <xf numFmtId="0" fontId="0" fillId="0" borderId="23" xfId="0" applyBorder="1" applyAlignment="1">
      <alignment horizontal="center"/>
    </xf>
    <xf numFmtId="0" fontId="0" fillId="0" borderId="0" xfId="0" applyFill="1" applyAlignment="1">
      <alignment/>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5" borderId="0" xfId="0" applyFont="1" applyFill="1" applyAlignment="1">
      <alignment/>
    </xf>
    <xf numFmtId="0" fontId="0" fillId="5" borderId="0" xfId="0" applyFill="1" applyAlignment="1">
      <alignment/>
    </xf>
    <xf numFmtId="0" fontId="1" fillId="0" borderId="0" xfId="0" applyFont="1" applyAlignment="1">
      <alignment/>
    </xf>
    <xf numFmtId="1" fontId="0" fillId="0" borderId="0" xfId="0" applyNumberFormat="1" applyAlignment="1">
      <alignment/>
    </xf>
    <xf numFmtId="0" fontId="0" fillId="6" borderId="1" xfId="0" applyFill="1" applyBorder="1" applyAlignment="1">
      <alignment horizontal="center"/>
    </xf>
    <xf numFmtId="0" fontId="0" fillId="7" borderId="1" xfId="0" applyFill="1" applyBorder="1" applyAlignment="1">
      <alignment horizontal="center"/>
    </xf>
    <xf numFmtId="0" fontId="0" fillId="0" borderId="24" xfId="0" applyFill="1" applyBorder="1" applyAlignment="1">
      <alignment horizontal="center"/>
    </xf>
    <xf numFmtId="169" fontId="0" fillId="0" borderId="0" xfId="0" applyNumberFormat="1" applyAlignment="1">
      <alignment horizontal="center"/>
    </xf>
    <xf numFmtId="1" fontId="0" fillId="0" borderId="0" xfId="0" applyNumberFormat="1" applyAlignment="1">
      <alignment horizontal="center"/>
    </xf>
    <xf numFmtId="0" fontId="1" fillId="0" borderId="0" xfId="0" applyFont="1" applyAlignment="1">
      <alignment horizontal="center"/>
    </xf>
    <xf numFmtId="0" fontId="1" fillId="8" borderId="0" xfId="0" applyFont="1" applyFill="1" applyAlignment="1">
      <alignment horizontal="center"/>
    </xf>
    <xf numFmtId="0" fontId="1" fillId="9" borderId="0" xfId="0" applyFont="1" applyFill="1" applyAlignment="1">
      <alignment horizontal="center"/>
    </xf>
    <xf numFmtId="0" fontId="1" fillId="7" borderId="0" xfId="0" applyFont="1" applyFill="1" applyAlignment="1">
      <alignment horizontal="center"/>
    </xf>
    <xf numFmtId="2" fontId="1" fillId="0" borderId="0" xfId="0" applyNumberFormat="1" applyFont="1" applyAlignment="1">
      <alignment horizontal="center"/>
    </xf>
    <xf numFmtId="0" fontId="1" fillId="10" borderId="0" xfId="0" applyFont="1" applyFill="1" applyAlignment="1">
      <alignment horizontal="center"/>
    </xf>
    <xf numFmtId="0" fontId="0" fillId="10" borderId="0" xfId="0" applyFill="1" applyAlignment="1">
      <alignment horizontal="center"/>
    </xf>
    <xf numFmtId="2" fontId="0" fillId="9" borderId="25" xfId="0" applyNumberFormat="1" applyFont="1" applyFill="1" applyBorder="1" applyAlignment="1">
      <alignment horizontal="center"/>
    </xf>
    <xf numFmtId="2" fontId="0" fillId="9" borderId="26" xfId="0" applyNumberFormat="1" applyFont="1" applyFill="1" applyBorder="1" applyAlignment="1">
      <alignment horizontal="center"/>
    </xf>
    <xf numFmtId="2" fontId="0" fillId="9" borderId="27" xfId="0" applyNumberFormat="1" applyFont="1" applyFill="1" applyBorder="1" applyAlignment="1">
      <alignment horizontal="center"/>
    </xf>
    <xf numFmtId="2" fontId="0" fillId="7" borderId="25" xfId="0" applyNumberFormat="1" applyFont="1" applyFill="1" applyBorder="1" applyAlignment="1">
      <alignment horizontal="center"/>
    </xf>
    <xf numFmtId="2" fontId="0" fillId="7" borderId="28" xfId="0" applyNumberFormat="1" applyFont="1" applyFill="1" applyBorder="1" applyAlignment="1">
      <alignment horizontal="center"/>
    </xf>
    <xf numFmtId="2" fontId="0" fillId="7" borderId="0" xfId="0" applyNumberFormat="1" applyFill="1" applyAlignment="1">
      <alignment horizontal="center"/>
    </xf>
    <xf numFmtId="0" fontId="1" fillId="0" borderId="1" xfId="0" applyFont="1" applyBorder="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2" fillId="10" borderId="0" xfId="0" applyFont="1" applyFill="1" applyBorder="1" applyAlignment="1">
      <alignment horizontal="center"/>
    </xf>
    <xf numFmtId="0" fontId="0" fillId="0" borderId="0" xfId="0" applyAlignment="1">
      <alignment horizontal="left"/>
    </xf>
    <xf numFmtId="49" fontId="1" fillId="0" borderId="0" xfId="0" applyNumberFormat="1" applyFont="1" applyAlignment="1">
      <alignment/>
    </xf>
    <xf numFmtId="4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0</xdr:colOff>
      <xdr:row>56</xdr:row>
      <xdr:rowOff>76200</xdr:rowOff>
    </xdr:to>
    <xdr:pic>
      <xdr:nvPicPr>
        <xdr:cNvPr id="1" name="Picture 1"/>
        <xdr:cNvPicPr preferRelativeResize="1">
          <a:picLocks noChangeAspect="1"/>
        </xdr:cNvPicPr>
      </xdr:nvPicPr>
      <xdr:blipFill>
        <a:blip r:embed="rId1"/>
        <a:stretch>
          <a:fillRect/>
        </a:stretch>
      </xdr:blipFill>
      <xdr:spPr>
        <a:xfrm>
          <a:off x="0" y="0"/>
          <a:ext cx="13716000" cy="91440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C53" sheet="Pivot adatok"/>
  </cacheSource>
  <cacheFields count="3">
    <cacheField name="Term?kek">
      <sharedItems containsMixedTypes="0" count="13">
        <s v="Hamburger"/>
        <s v="Sajtburger"/>
        <s v="Sajtburger bacon"/>
        <s v="Sajtos McRoyal"/>
        <s v="BigXtra"/>
        <s v="Big Mac"/>
        <s v="McChicken"/>
        <s v="Fish Mac"/>
        <s v="Sertés McFarm"/>
        <s v="Chicken Premiére"/>
        <s v="Chicken McNuggets (6)"/>
        <s v="Chicken McNuggets (9)"/>
        <s v="Halrudacskák"/>
      </sharedItems>
    </cacheField>
    <cacheField name="Nem k?v?natos anyagok">
      <sharedItems containsMixedTypes="0" count="4">
        <s v="Fehérje"/>
        <s v="Koleszterin"/>
        <s v="Szénhidrát"/>
        <s v="Zsír"/>
      </sharedItems>
    </cacheField>
    <cacheField name="Mennyis?g">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Kimutatás1" cacheId="2" applyNumberFormats="0" applyBorderFormats="0" applyFontFormats="0" applyPatternFormats="0" applyAlignmentFormats="0" applyWidthHeightFormats="0" dataCaption="Adatok" showMissing="1" preserveFormatting="1" useAutoFormatting="1" rowGrandTotals="0" itemPrintTitles="1" compactData="0" updatedVersion="2" indent="0" showMemberPropertyTips="1">
  <location ref="A3:F17" firstHeaderRow="1" firstDataRow="2" firstDataCol="1"/>
  <pivotFields count="3">
    <pivotField axis="axisRow" compact="0" outline="0" subtotalTop="0" showAll="0">
      <items count="14">
        <item x="5"/>
        <item x="4"/>
        <item x="10"/>
        <item x="11"/>
        <item x="9"/>
        <item x="7"/>
        <item x="12"/>
        <item x="0"/>
        <item x="6"/>
        <item x="1"/>
        <item x="2"/>
        <item x="3"/>
        <item x="8"/>
        <item t="default"/>
      </items>
    </pivotField>
    <pivotField axis="axisCol" compact="0" outline="0" subtotalTop="0" showAll="0">
      <items count="5">
        <item x="0"/>
        <item x="1"/>
        <item x="2"/>
        <item x="3"/>
        <item t="default"/>
      </items>
    </pivotField>
    <pivotField dataField="1" compact="0" outline="0" subtotalTop="0" showAll="0"/>
  </pivotFields>
  <rowFields count="1">
    <field x="0"/>
  </rowFields>
  <rowItems count="13">
    <i>
      <x/>
    </i>
    <i>
      <x v="1"/>
    </i>
    <i>
      <x v="2"/>
    </i>
    <i>
      <x v="3"/>
    </i>
    <i>
      <x v="4"/>
    </i>
    <i>
      <x v="5"/>
    </i>
    <i>
      <x v="6"/>
    </i>
    <i>
      <x v="7"/>
    </i>
    <i>
      <x v="8"/>
    </i>
    <i>
      <x v="9"/>
    </i>
    <i>
      <x v="10"/>
    </i>
    <i>
      <x v="11"/>
    </i>
    <i>
      <x v="12"/>
    </i>
  </rowItems>
  <colFields count="1">
    <field x="1"/>
  </colFields>
  <colItems count="5">
    <i>
      <x/>
    </i>
    <i>
      <x v="1"/>
    </i>
    <i>
      <x v="2"/>
    </i>
    <i>
      <x v="3"/>
    </i>
    <i t="grand">
      <x/>
    </i>
  </colItems>
  <dataFields count="1">
    <dataField name="?sszeg : Mennyis?g" fld="2"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F11"/>
  <sheetViews>
    <sheetView tabSelected="1" workbookViewId="0" topLeftCell="A1">
      <selection activeCell="A1" sqref="A1"/>
    </sheetView>
  </sheetViews>
  <sheetFormatPr defaultColWidth="9.00390625" defaultRowHeight="12.75"/>
  <cols>
    <col min="1" max="1" width="19.00390625" style="0" bestFit="1" customWidth="1"/>
    <col min="2" max="2" width="45.625" style="0" customWidth="1"/>
    <col min="3" max="3" width="25.875" style="0" bestFit="1" customWidth="1"/>
    <col min="4" max="4" width="20.50390625" style="0" customWidth="1"/>
    <col min="5" max="5" width="12.625" style="0" customWidth="1"/>
    <col min="6" max="6" width="19.375" style="0" customWidth="1"/>
  </cols>
  <sheetData>
    <row r="1" ht="12.75">
      <c r="A1" t="s">
        <v>139</v>
      </c>
    </row>
    <row r="2" ht="12.75">
      <c r="A2" t="s">
        <v>140</v>
      </c>
    </row>
    <row r="5" spans="1:6" ht="193.5" customHeight="1">
      <c r="A5" s="51" t="s">
        <v>138</v>
      </c>
      <c r="B5" s="52" t="s">
        <v>142</v>
      </c>
      <c r="C5" s="52" t="s">
        <v>141</v>
      </c>
      <c r="D5" s="52" t="s">
        <v>143</v>
      </c>
      <c r="E5" s="52" t="s">
        <v>174</v>
      </c>
      <c r="F5" s="52" t="s">
        <v>175</v>
      </c>
    </row>
    <row r="6" spans="1:6" ht="12.75">
      <c r="A6" s="56" t="s">
        <v>176</v>
      </c>
      <c r="C6" t="s">
        <v>178</v>
      </c>
      <c r="D6" t="s">
        <v>179</v>
      </c>
      <c r="E6" t="s">
        <v>181</v>
      </c>
      <c r="F6" t="s">
        <v>180</v>
      </c>
    </row>
    <row r="7" s="83" customFormat="1" ht="12.75">
      <c r="A7" s="82" t="s">
        <v>177</v>
      </c>
    </row>
    <row r="8" s="83" customFormat="1" ht="12.75">
      <c r="A8" s="82" t="s">
        <v>182</v>
      </c>
    </row>
    <row r="9" spans="1:2" s="83" customFormat="1" ht="12.75">
      <c r="A9" s="82" t="s">
        <v>183</v>
      </c>
      <c r="B9" s="82" t="s">
        <v>184</v>
      </c>
    </row>
    <row r="11" spans="1:2" ht="250.5">
      <c r="A11" s="51" t="s">
        <v>144</v>
      </c>
      <c r="B11" s="53" t="s">
        <v>145</v>
      </c>
    </row>
  </sheetData>
  <printOptions/>
  <pageMargins left="0.75" right="0.75" top="1" bottom="1" header="0.5" footer="0.5"/>
  <pageSetup horizontalDpi="1693" verticalDpi="1693" orientation="portrait" paperSize="9" r:id="rId1"/>
</worksheet>
</file>

<file path=xl/worksheets/sheet10.xml><?xml version="1.0" encoding="utf-8"?>
<worksheet xmlns="http://schemas.openxmlformats.org/spreadsheetml/2006/main" xmlns:r="http://schemas.openxmlformats.org/officeDocument/2006/relationships">
  <dimension ref="A1:X50"/>
  <sheetViews>
    <sheetView workbookViewId="0" topLeftCell="N27">
      <selection activeCell="W47" sqref="W47"/>
    </sheetView>
  </sheetViews>
  <sheetFormatPr defaultColWidth="9.00390625" defaultRowHeight="12.75"/>
  <cols>
    <col min="14" max="15" width="9.625" style="0" bestFit="1" customWidth="1"/>
    <col min="16" max="16" width="9.50390625" style="0" bestFit="1" customWidth="1"/>
    <col min="17" max="18" width="9.625" style="0" bestFit="1" customWidth="1"/>
    <col min="20" max="21" width="10.125" style="0" bestFit="1" customWidth="1"/>
    <col min="22" max="22" width="13.625" style="0" bestFit="1" customWidth="1"/>
  </cols>
  <sheetData>
    <row r="1" ht="12.75">
      <c r="T1" s="57"/>
    </row>
    <row r="2" spans="2:23" ht="12.75">
      <c r="B2" s="65">
        <f>WAM2Data!B6</f>
        <v>1</v>
      </c>
      <c r="C2" s="65">
        <f>WAM2Data!B7</f>
        <v>2</v>
      </c>
      <c r="D2" s="65">
        <f>WAM2Data!B8</f>
        <v>3</v>
      </c>
      <c r="E2" s="65">
        <f>WAM2Data!B9</f>
        <v>4</v>
      </c>
      <c r="F2" s="65">
        <f>WAM2Data!B10</f>
        <v>5</v>
      </c>
      <c r="H2" s="65" t="s">
        <v>121</v>
      </c>
      <c r="I2" s="65" t="s">
        <v>122</v>
      </c>
      <c r="J2" s="65" t="s">
        <v>123</v>
      </c>
      <c r="K2" s="65" t="s">
        <v>124</v>
      </c>
      <c r="L2" s="65" t="s">
        <v>126</v>
      </c>
      <c r="M2" s="66" t="s">
        <v>125</v>
      </c>
      <c r="N2" s="65" t="s">
        <v>121</v>
      </c>
      <c r="O2" s="65" t="s">
        <v>122</v>
      </c>
      <c r="P2" s="65" t="s">
        <v>123</v>
      </c>
      <c r="Q2" s="65" t="s">
        <v>124</v>
      </c>
      <c r="R2" s="65" t="s">
        <v>126</v>
      </c>
      <c r="S2" s="66" t="s">
        <v>125</v>
      </c>
      <c r="T2" s="63" t="s">
        <v>154</v>
      </c>
      <c r="U2" s="63" t="s">
        <v>154</v>
      </c>
      <c r="V2" s="63" t="s">
        <v>128</v>
      </c>
      <c r="W2" s="63" t="s">
        <v>129</v>
      </c>
    </row>
    <row r="3" spans="1:24" ht="12.75">
      <c r="A3" s="64">
        <f>WAM2Data!B6</f>
        <v>1</v>
      </c>
      <c r="B3" s="27">
        <f>WAM2Data!C6</f>
        <v>420</v>
      </c>
      <c r="C3" s="27">
        <f>B4</f>
        <v>420</v>
      </c>
      <c r="D3" s="27">
        <f>C4</f>
        <v>430</v>
      </c>
      <c r="E3" s="27">
        <f>D4</f>
        <v>380</v>
      </c>
      <c r="F3" s="27">
        <f>E4</f>
        <v>400</v>
      </c>
      <c r="G3" s="27"/>
      <c r="H3" s="60">
        <f>IF(B3&gt;=B$49,1,0)</f>
        <v>1</v>
      </c>
      <c r="I3" s="60">
        <f aca="true" t="shared" si="0" ref="I3:M18">IF(C3&gt;=C$49,1,0)</f>
        <v>1</v>
      </c>
      <c r="J3" s="60">
        <f t="shared" si="0"/>
        <v>1</v>
      </c>
      <c r="K3" s="60">
        <f t="shared" si="0"/>
        <v>0</v>
      </c>
      <c r="L3" s="60">
        <f t="shared" si="0"/>
        <v>0</v>
      </c>
      <c r="M3" s="60">
        <f t="shared" si="0"/>
        <v>1</v>
      </c>
      <c r="N3" s="61">
        <f>IF(H3=1,H$47*B3,H$48*B3)</f>
        <v>308.94729022997745</v>
      </c>
      <c r="O3" s="61">
        <f aca="true" t="shared" si="1" ref="O3:R18">IF(I3=1,I$47*C3,I$48*C3)</f>
        <v>178.69416522216636</v>
      </c>
      <c r="P3" s="61">
        <f t="shared" si="1"/>
        <v>398.25616853500964</v>
      </c>
      <c r="Q3" s="61">
        <f t="shared" si="1"/>
        <v>110.60286353896346</v>
      </c>
      <c r="R3" s="61">
        <f t="shared" si="1"/>
        <v>263.53113551783986</v>
      </c>
      <c r="S3" s="61">
        <f>AVERAGE(N3:R3)</f>
        <v>252.00632460879132</v>
      </c>
      <c r="T3" s="62">
        <f>IF(S3&gt;S$49,1,0)</f>
        <v>1</v>
      </c>
      <c r="U3" s="62">
        <f>IF(T3=M3,1,0)</f>
        <v>1</v>
      </c>
      <c r="V3" s="62">
        <f>IF(A3&lt;30,U3,"")</f>
        <v>1</v>
      </c>
      <c r="W3" s="62">
        <f>IF(A3&gt;=30,U3,"")</f>
      </c>
      <c r="X3" s="57"/>
    </row>
    <row r="4" spans="1:24" ht="12.75">
      <c r="A4" s="64">
        <f>WAM2Data!B7</f>
        <v>2</v>
      </c>
      <c r="B4" s="27">
        <f>WAM2Data!C7</f>
        <v>420</v>
      </c>
      <c r="C4" s="27">
        <f aca="true" t="shared" si="2" ref="C4:F45">B5</f>
        <v>430</v>
      </c>
      <c r="D4" s="27">
        <f t="shared" si="2"/>
        <v>380</v>
      </c>
      <c r="E4" s="27">
        <f t="shared" si="2"/>
        <v>400</v>
      </c>
      <c r="F4" s="27">
        <f t="shared" si="2"/>
        <v>430</v>
      </c>
      <c r="G4" s="27">
        <f>WAM2Data!B11</f>
        <v>6</v>
      </c>
      <c r="H4" s="60">
        <f aca="true" t="shared" si="3" ref="H4:H46">IF(B4&gt;=B$49,1,0)</f>
        <v>1</v>
      </c>
      <c r="I4" s="60">
        <f t="shared" si="0"/>
        <v>1</v>
      </c>
      <c r="J4" s="60">
        <f t="shared" si="0"/>
        <v>0</v>
      </c>
      <c r="K4" s="60">
        <f t="shared" si="0"/>
        <v>0</v>
      </c>
      <c r="L4" s="60">
        <f t="shared" si="0"/>
        <v>1</v>
      </c>
      <c r="M4" s="60">
        <f t="shared" si="0"/>
        <v>1</v>
      </c>
      <c r="N4" s="61">
        <f aca="true" t="shared" si="4" ref="N4:N46">IF(H4=1,H$47*B4,H$48*B4)</f>
        <v>308.94729022997745</v>
      </c>
      <c r="O4" s="61">
        <f t="shared" si="1"/>
        <v>182.94878820364653</v>
      </c>
      <c r="P4" s="61">
        <f t="shared" si="1"/>
        <v>74.85274670996682</v>
      </c>
      <c r="Q4" s="61">
        <f t="shared" si="1"/>
        <v>116.42406688311944</v>
      </c>
      <c r="R4" s="61">
        <f t="shared" si="1"/>
        <v>358.95860150297136</v>
      </c>
      <c r="S4" s="61">
        <f aca="true" t="shared" si="5" ref="S4:S45">AVERAGE(N4:R4)</f>
        <v>208.42629870593632</v>
      </c>
      <c r="T4" s="62">
        <f aca="true" t="shared" si="6" ref="T4:T46">IF(S4&gt;S$49,1,0)</f>
        <v>0</v>
      </c>
      <c r="U4" s="62">
        <f aca="true" t="shared" si="7" ref="U4:U46">IF(T4=M4,1,0)</f>
        <v>0</v>
      </c>
      <c r="V4" s="62">
        <f aca="true" t="shared" si="8" ref="V4:V46">IF(A4&lt;30,U4,"")</f>
        <v>0</v>
      </c>
      <c r="W4" s="62">
        <f aca="true" t="shared" si="9" ref="W4:W46">IF(A4&gt;=30,U4,"")</f>
      </c>
      <c r="X4" s="57"/>
    </row>
    <row r="5" spans="1:24" ht="12.75">
      <c r="A5" s="64">
        <f>WAM2Data!B8</f>
        <v>3</v>
      </c>
      <c r="B5" s="27">
        <f>WAM2Data!C8</f>
        <v>430</v>
      </c>
      <c r="C5" s="27">
        <f t="shared" si="2"/>
        <v>380</v>
      </c>
      <c r="D5" s="27">
        <f t="shared" si="2"/>
        <v>400</v>
      </c>
      <c r="E5" s="27">
        <f t="shared" si="2"/>
        <v>430</v>
      </c>
      <c r="F5" s="27">
        <f t="shared" si="2"/>
        <v>440</v>
      </c>
      <c r="G5" s="27">
        <f>WAM2Data!B12</f>
        <v>7</v>
      </c>
      <c r="H5" s="60">
        <f t="shared" si="3"/>
        <v>1</v>
      </c>
      <c r="I5" s="60">
        <f t="shared" si="0"/>
        <v>1</v>
      </c>
      <c r="J5" s="60">
        <f t="shared" si="0"/>
        <v>0</v>
      </c>
      <c r="K5" s="60">
        <f t="shared" si="0"/>
        <v>1</v>
      </c>
      <c r="L5" s="60">
        <f t="shared" si="0"/>
        <v>1</v>
      </c>
      <c r="M5" s="60">
        <f t="shared" si="0"/>
        <v>1</v>
      </c>
      <c r="N5" s="61">
        <f t="shared" si="4"/>
        <v>316.30317809259594</v>
      </c>
      <c r="O5" s="61">
        <f t="shared" si="1"/>
        <v>161.67567329624578</v>
      </c>
      <c r="P5" s="61">
        <f t="shared" si="1"/>
        <v>78.79236495785982</v>
      </c>
      <c r="Q5" s="61">
        <f t="shared" si="1"/>
        <v>297.6890627494043</v>
      </c>
      <c r="R5" s="61">
        <f t="shared" si="1"/>
        <v>367.30647595652886</v>
      </c>
      <c r="S5" s="61">
        <f t="shared" si="5"/>
        <v>244.35335101052692</v>
      </c>
      <c r="T5" s="62">
        <f t="shared" si="6"/>
        <v>1</v>
      </c>
      <c r="U5" s="62">
        <f t="shared" si="7"/>
        <v>1</v>
      </c>
      <c r="V5" s="62">
        <f t="shared" si="8"/>
        <v>1</v>
      </c>
      <c r="W5" s="62">
        <f t="shared" si="9"/>
      </c>
      <c r="X5" s="57"/>
    </row>
    <row r="6" spans="1:24" ht="12.75">
      <c r="A6" s="64">
        <f>WAM2Data!B9</f>
        <v>4</v>
      </c>
      <c r="B6" s="27">
        <f>WAM2Data!C9</f>
        <v>380</v>
      </c>
      <c r="C6" s="27">
        <f t="shared" si="2"/>
        <v>400</v>
      </c>
      <c r="D6" s="27">
        <f t="shared" si="2"/>
        <v>430</v>
      </c>
      <c r="E6" s="27">
        <f t="shared" si="2"/>
        <v>440</v>
      </c>
      <c r="F6" s="27">
        <f t="shared" si="2"/>
        <v>420</v>
      </c>
      <c r="G6" s="27">
        <f>WAM2Data!B13</f>
        <v>8</v>
      </c>
      <c r="H6" s="60">
        <f t="shared" si="3"/>
        <v>1</v>
      </c>
      <c r="I6" s="60">
        <f t="shared" si="0"/>
        <v>1</v>
      </c>
      <c r="J6" s="60">
        <f t="shared" si="0"/>
        <v>1</v>
      </c>
      <c r="K6" s="60">
        <f t="shared" si="0"/>
        <v>1</v>
      </c>
      <c r="L6" s="60">
        <f t="shared" si="0"/>
        <v>1</v>
      </c>
      <c r="M6" s="60">
        <f t="shared" si="0"/>
        <v>1</v>
      </c>
      <c r="N6" s="61">
        <f t="shared" si="4"/>
        <v>279.5237387795034</v>
      </c>
      <c r="O6" s="61">
        <f t="shared" si="1"/>
        <v>170.18491925920608</v>
      </c>
      <c r="P6" s="61">
        <f t="shared" si="1"/>
        <v>398.25616853500964</v>
      </c>
      <c r="Q6" s="61">
        <f t="shared" si="1"/>
        <v>304.61206420869274</v>
      </c>
      <c r="R6" s="61">
        <f t="shared" si="1"/>
        <v>350.61072704941387</v>
      </c>
      <c r="S6" s="61">
        <f t="shared" si="5"/>
        <v>300.63752356636513</v>
      </c>
      <c r="T6" s="62">
        <f t="shared" si="6"/>
        <v>1</v>
      </c>
      <c r="U6" s="62">
        <f t="shared" si="7"/>
        <v>1</v>
      </c>
      <c r="V6" s="62">
        <f t="shared" si="8"/>
        <v>1</v>
      </c>
      <c r="W6" s="62">
        <f t="shared" si="9"/>
      </c>
      <c r="X6" s="57"/>
    </row>
    <row r="7" spans="1:24" ht="12.75">
      <c r="A7" s="64">
        <f>WAM2Data!B10</f>
        <v>5</v>
      </c>
      <c r="B7" s="27">
        <f>WAM2Data!C10</f>
        <v>400</v>
      </c>
      <c r="C7" s="27">
        <f t="shared" si="2"/>
        <v>430</v>
      </c>
      <c r="D7" s="27">
        <f t="shared" si="2"/>
        <v>440</v>
      </c>
      <c r="E7" s="27">
        <f t="shared" si="2"/>
        <v>420</v>
      </c>
      <c r="F7" s="27">
        <f t="shared" si="2"/>
        <v>390</v>
      </c>
      <c r="G7" s="27">
        <f>WAM2Data!B14</f>
        <v>9</v>
      </c>
      <c r="H7" s="60">
        <f t="shared" si="3"/>
        <v>1</v>
      </c>
      <c r="I7" s="60">
        <f t="shared" si="0"/>
        <v>1</v>
      </c>
      <c r="J7" s="60">
        <f t="shared" si="0"/>
        <v>1</v>
      </c>
      <c r="K7" s="60">
        <f t="shared" si="0"/>
        <v>1</v>
      </c>
      <c r="L7" s="60">
        <f t="shared" si="0"/>
        <v>0</v>
      </c>
      <c r="M7" s="60">
        <f t="shared" si="0"/>
        <v>1</v>
      </c>
      <c r="N7" s="61">
        <f t="shared" si="4"/>
        <v>294.2355145047404</v>
      </c>
      <c r="O7" s="61">
        <f t="shared" si="1"/>
        <v>182.94878820364653</v>
      </c>
      <c r="P7" s="61">
        <f t="shared" si="1"/>
        <v>407.5179398962889</v>
      </c>
      <c r="Q7" s="61">
        <f t="shared" si="1"/>
        <v>290.7660612901158</v>
      </c>
      <c r="R7" s="61">
        <f t="shared" si="1"/>
        <v>256.94285712989387</v>
      </c>
      <c r="S7" s="61">
        <f t="shared" si="5"/>
        <v>286.4822322049371</v>
      </c>
      <c r="T7" s="62">
        <f t="shared" si="6"/>
        <v>1</v>
      </c>
      <c r="U7" s="62">
        <f t="shared" si="7"/>
        <v>1</v>
      </c>
      <c r="V7" s="62">
        <f t="shared" si="8"/>
        <v>1</v>
      </c>
      <c r="W7" s="62">
        <f t="shared" si="9"/>
      </c>
      <c r="X7" s="57"/>
    </row>
    <row r="8" spans="1:24" ht="12.75">
      <c r="A8" s="64">
        <f>WAM2Data!B11</f>
        <v>6</v>
      </c>
      <c r="B8" s="27">
        <f>WAM2Data!C11</f>
        <v>430</v>
      </c>
      <c r="C8" s="27">
        <f t="shared" si="2"/>
        <v>440</v>
      </c>
      <c r="D8" s="27">
        <f t="shared" si="2"/>
        <v>420</v>
      </c>
      <c r="E8" s="27">
        <f t="shared" si="2"/>
        <v>390</v>
      </c>
      <c r="F8" s="27">
        <f t="shared" si="2"/>
        <v>360</v>
      </c>
      <c r="G8" s="27">
        <f>WAM2Data!B15</f>
        <v>10</v>
      </c>
      <c r="H8" s="60">
        <f t="shared" si="3"/>
        <v>1</v>
      </c>
      <c r="I8" s="60">
        <f t="shared" si="0"/>
        <v>1</v>
      </c>
      <c r="J8" s="60">
        <f t="shared" si="0"/>
        <v>1</v>
      </c>
      <c r="K8" s="60">
        <f t="shared" si="0"/>
        <v>0</v>
      </c>
      <c r="L8" s="60">
        <f t="shared" si="0"/>
        <v>0</v>
      </c>
      <c r="M8" s="60">
        <f t="shared" si="0"/>
        <v>1</v>
      </c>
      <c r="N8" s="61">
        <f t="shared" si="4"/>
        <v>316.30317809259594</v>
      </c>
      <c r="O8" s="61">
        <f t="shared" si="1"/>
        <v>187.20341118512667</v>
      </c>
      <c r="P8" s="61">
        <f t="shared" si="1"/>
        <v>388.99439717373036</v>
      </c>
      <c r="Q8" s="61">
        <f t="shared" si="1"/>
        <v>113.51346521104145</v>
      </c>
      <c r="R8" s="61">
        <f t="shared" si="1"/>
        <v>237.17802196605587</v>
      </c>
      <c r="S8" s="61">
        <f t="shared" si="5"/>
        <v>248.63849472571005</v>
      </c>
      <c r="T8" s="62">
        <f t="shared" si="6"/>
        <v>1</v>
      </c>
      <c r="U8" s="62">
        <f t="shared" si="7"/>
        <v>1</v>
      </c>
      <c r="V8" s="62">
        <f t="shared" si="8"/>
        <v>1</v>
      </c>
      <c r="W8" s="62">
        <f t="shared" si="9"/>
      </c>
      <c r="X8" s="57"/>
    </row>
    <row r="9" spans="1:24" ht="12.75">
      <c r="A9" s="64">
        <f>WAM2Data!B12</f>
        <v>7</v>
      </c>
      <c r="B9" s="27">
        <f>WAM2Data!C12</f>
        <v>440</v>
      </c>
      <c r="C9" s="27">
        <f t="shared" si="2"/>
        <v>420</v>
      </c>
      <c r="D9" s="27">
        <f t="shared" si="2"/>
        <v>390</v>
      </c>
      <c r="E9" s="27">
        <f t="shared" si="2"/>
        <v>360</v>
      </c>
      <c r="F9" s="27">
        <f t="shared" si="2"/>
        <v>350</v>
      </c>
      <c r="G9" s="27">
        <f>WAM2Data!B16</f>
        <v>11</v>
      </c>
      <c r="H9" s="60">
        <f t="shared" si="3"/>
        <v>1</v>
      </c>
      <c r="I9" s="60">
        <f t="shared" si="0"/>
        <v>1</v>
      </c>
      <c r="J9" s="60">
        <f t="shared" si="0"/>
        <v>0</v>
      </c>
      <c r="K9" s="60">
        <f t="shared" si="0"/>
        <v>0</v>
      </c>
      <c r="L9" s="60">
        <f t="shared" si="0"/>
        <v>0</v>
      </c>
      <c r="M9" s="60">
        <f t="shared" si="0"/>
        <v>1</v>
      </c>
      <c r="N9" s="61">
        <f t="shared" si="4"/>
        <v>323.6590659552145</v>
      </c>
      <c r="O9" s="61">
        <f t="shared" si="1"/>
        <v>178.69416522216636</v>
      </c>
      <c r="P9" s="61">
        <f t="shared" si="1"/>
        <v>76.82255583391333</v>
      </c>
      <c r="Q9" s="61">
        <f t="shared" si="1"/>
        <v>104.7816601948075</v>
      </c>
      <c r="R9" s="61">
        <f t="shared" si="1"/>
        <v>230.58974357810987</v>
      </c>
      <c r="S9" s="61">
        <f t="shared" si="5"/>
        <v>182.90943815684233</v>
      </c>
      <c r="T9" s="62">
        <f t="shared" si="6"/>
        <v>0</v>
      </c>
      <c r="U9" s="62">
        <f t="shared" si="7"/>
        <v>0</v>
      </c>
      <c r="V9" s="62">
        <f t="shared" si="8"/>
        <v>0</v>
      </c>
      <c r="W9" s="62">
        <f t="shared" si="9"/>
      </c>
      <c r="X9" s="57"/>
    </row>
    <row r="10" spans="1:24" ht="12.75">
      <c r="A10" s="64">
        <f>WAM2Data!B13</f>
        <v>8</v>
      </c>
      <c r="B10" s="27">
        <f>WAM2Data!C13</f>
        <v>420</v>
      </c>
      <c r="C10" s="27">
        <f t="shared" si="2"/>
        <v>390</v>
      </c>
      <c r="D10" s="27">
        <f t="shared" si="2"/>
        <v>360</v>
      </c>
      <c r="E10" s="27">
        <f t="shared" si="2"/>
        <v>350</v>
      </c>
      <c r="F10" s="27">
        <f t="shared" si="2"/>
        <v>370</v>
      </c>
      <c r="G10" s="27">
        <f>WAM2Data!B17</f>
        <v>12</v>
      </c>
      <c r="H10" s="60">
        <f t="shared" si="3"/>
        <v>1</v>
      </c>
      <c r="I10" s="60">
        <f t="shared" si="0"/>
        <v>1</v>
      </c>
      <c r="J10" s="60">
        <f t="shared" si="0"/>
        <v>0</v>
      </c>
      <c r="K10" s="60">
        <f t="shared" si="0"/>
        <v>0</v>
      </c>
      <c r="L10" s="60">
        <f t="shared" si="0"/>
        <v>0</v>
      </c>
      <c r="M10" s="60">
        <f t="shared" si="0"/>
        <v>1</v>
      </c>
      <c r="N10" s="61">
        <f t="shared" si="4"/>
        <v>308.94729022997745</v>
      </c>
      <c r="O10" s="61">
        <f t="shared" si="1"/>
        <v>165.93029627772592</v>
      </c>
      <c r="P10" s="61">
        <f t="shared" si="1"/>
        <v>70.91312846207384</v>
      </c>
      <c r="Q10" s="61">
        <f t="shared" si="1"/>
        <v>101.87105852272951</v>
      </c>
      <c r="R10" s="61">
        <f t="shared" si="1"/>
        <v>243.76630035400186</v>
      </c>
      <c r="S10" s="61">
        <f t="shared" si="5"/>
        <v>178.28561476930173</v>
      </c>
      <c r="T10" s="62">
        <f t="shared" si="6"/>
        <v>0</v>
      </c>
      <c r="U10" s="62">
        <f t="shared" si="7"/>
        <v>0</v>
      </c>
      <c r="V10" s="62">
        <f t="shared" si="8"/>
        <v>0</v>
      </c>
      <c r="W10" s="62">
        <f t="shared" si="9"/>
      </c>
      <c r="X10" s="57"/>
    </row>
    <row r="11" spans="1:24" ht="12.75">
      <c r="A11" s="64">
        <f>WAM2Data!B14</f>
        <v>9</v>
      </c>
      <c r="B11" s="27">
        <f>WAM2Data!C14</f>
        <v>390</v>
      </c>
      <c r="C11" s="27">
        <f t="shared" si="2"/>
        <v>360</v>
      </c>
      <c r="D11" s="27">
        <f t="shared" si="2"/>
        <v>350</v>
      </c>
      <c r="E11" s="27">
        <f t="shared" si="2"/>
        <v>370</v>
      </c>
      <c r="F11" s="27">
        <f t="shared" si="2"/>
        <v>450</v>
      </c>
      <c r="G11" s="27">
        <f>WAM2Data!B18</f>
        <v>13</v>
      </c>
      <c r="H11" s="60">
        <f t="shared" si="3"/>
        <v>1</v>
      </c>
      <c r="I11" s="60">
        <f t="shared" si="0"/>
        <v>0</v>
      </c>
      <c r="J11" s="60">
        <f t="shared" si="0"/>
        <v>0</v>
      </c>
      <c r="K11" s="60">
        <f t="shared" si="0"/>
        <v>0</v>
      </c>
      <c r="L11" s="60">
        <f t="shared" si="0"/>
        <v>1</v>
      </c>
      <c r="M11" s="60">
        <f t="shared" si="0"/>
        <v>1</v>
      </c>
      <c r="N11" s="61">
        <f t="shared" si="4"/>
        <v>286.87962664212193</v>
      </c>
      <c r="O11" s="61">
        <f t="shared" si="1"/>
        <v>243.5605601965222</v>
      </c>
      <c r="P11" s="61">
        <f t="shared" si="1"/>
        <v>68.94331933812734</v>
      </c>
      <c r="Q11" s="61">
        <f t="shared" si="1"/>
        <v>107.69226186688547</v>
      </c>
      <c r="R11" s="61">
        <f t="shared" si="1"/>
        <v>375.6543504100863</v>
      </c>
      <c r="S11" s="61">
        <f t="shared" si="5"/>
        <v>216.54602369074865</v>
      </c>
      <c r="T11" s="62">
        <f t="shared" si="6"/>
        <v>0</v>
      </c>
      <c r="U11" s="62">
        <f t="shared" si="7"/>
        <v>0</v>
      </c>
      <c r="V11" s="62">
        <f t="shared" si="8"/>
        <v>0</v>
      </c>
      <c r="W11" s="62">
        <f t="shared" si="9"/>
      </c>
      <c r="X11" s="57"/>
    </row>
    <row r="12" spans="1:24" ht="12.75">
      <c r="A12" s="64">
        <f>WAM2Data!B15</f>
        <v>10</v>
      </c>
      <c r="B12" s="27">
        <f>WAM2Data!C15</f>
        <v>360</v>
      </c>
      <c r="C12" s="27">
        <f t="shared" si="2"/>
        <v>350</v>
      </c>
      <c r="D12" s="27">
        <f t="shared" si="2"/>
        <v>370</v>
      </c>
      <c r="E12" s="27">
        <f t="shared" si="2"/>
        <v>450</v>
      </c>
      <c r="F12" s="27">
        <f t="shared" si="2"/>
        <v>420</v>
      </c>
      <c r="G12" s="27">
        <f>WAM2Data!B19</f>
        <v>14</v>
      </c>
      <c r="H12" s="60">
        <f t="shared" si="3"/>
        <v>1</v>
      </c>
      <c r="I12" s="60">
        <f t="shared" si="0"/>
        <v>0</v>
      </c>
      <c r="J12" s="60">
        <f t="shared" si="0"/>
        <v>0</v>
      </c>
      <c r="K12" s="60">
        <f t="shared" si="0"/>
        <v>1</v>
      </c>
      <c r="L12" s="60">
        <f t="shared" si="0"/>
        <v>1</v>
      </c>
      <c r="M12" s="60">
        <f t="shared" si="0"/>
        <v>1</v>
      </c>
      <c r="N12" s="61">
        <f t="shared" si="4"/>
        <v>264.8119630542664</v>
      </c>
      <c r="O12" s="61">
        <f t="shared" si="1"/>
        <v>236.79498907995216</v>
      </c>
      <c r="P12" s="61">
        <f t="shared" si="1"/>
        <v>72.88293758602033</v>
      </c>
      <c r="Q12" s="61">
        <f t="shared" si="1"/>
        <v>311.5350656679812</v>
      </c>
      <c r="R12" s="61">
        <f t="shared" si="1"/>
        <v>350.61072704941387</v>
      </c>
      <c r="S12" s="61">
        <f t="shared" si="5"/>
        <v>247.3271364875268</v>
      </c>
      <c r="T12" s="62">
        <f t="shared" si="6"/>
        <v>1</v>
      </c>
      <c r="U12" s="62">
        <f t="shared" si="7"/>
        <v>1</v>
      </c>
      <c r="V12" s="62">
        <f t="shared" si="8"/>
        <v>1</v>
      </c>
      <c r="W12" s="62">
        <f t="shared" si="9"/>
      </c>
      <c r="X12" s="57"/>
    </row>
    <row r="13" spans="1:24" ht="12.75">
      <c r="A13" s="64">
        <f>WAM2Data!B16</f>
        <v>11</v>
      </c>
      <c r="B13" s="27">
        <f>WAM2Data!C16</f>
        <v>350</v>
      </c>
      <c r="C13" s="27">
        <f t="shared" si="2"/>
        <v>370</v>
      </c>
      <c r="D13" s="27">
        <f t="shared" si="2"/>
        <v>450</v>
      </c>
      <c r="E13" s="27">
        <f t="shared" si="2"/>
        <v>420</v>
      </c>
      <c r="F13" s="27">
        <f t="shared" si="2"/>
        <v>400</v>
      </c>
      <c r="G13" s="27">
        <f>WAM2Data!B20</f>
        <v>15</v>
      </c>
      <c r="H13" s="60">
        <f t="shared" si="3"/>
        <v>1</v>
      </c>
      <c r="I13" s="60">
        <f t="shared" si="0"/>
        <v>1</v>
      </c>
      <c r="J13" s="60">
        <f t="shared" si="0"/>
        <v>1</v>
      </c>
      <c r="K13" s="60">
        <f t="shared" si="0"/>
        <v>1</v>
      </c>
      <c r="L13" s="60">
        <f t="shared" si="0"/>
        <v>0</v>
      </c>
      <c r="M13" s="60">
        <f t="shared" si="0"/>
        <v>1</v>
      </c>
      <c r="N13" s="61">
        <f t="shared" si="4"/>
        <v>257.45607519164787</v>
      </c>
      <c r="O13" s="61">
        <f t="shared" si="1"/>
        <v>157.4210503147656</v>
      </c>
      <c r="P13" s="61">
        <f t="shared" si="1"/>
        <v>416.77971125756824</v>
      </c>
      <c r="Q13" s="61">
        <f t="shared" si="1"/>
        <v>290.7660612901158</v>
      </c>
      <c r="R13" s="61">
        <f t="shared" si="1"/>
        <v>263.53113551783986</v>
      </c>
      <c r="S13" s="61">
        <f t="shared" si="5"/>
        <v>277.19080671438746</v>
      </c>
      <c r="T13" s="62">
        <f t="shared" si="6"/>
        <v>1</v>
      </c>
      <c r="U13" s="62">
        <f t="shared" si="7"/>
        <v>1</v>
      </c>
      <c r="V13" s="62">
        <f t="shared" si="8"/>
        <v>1</v>
      </c>
      <c r="W13" s="62">
        <f t="shared" si="9"/>
      </c>
      <c r="X13" s="57"/>
    </row>
    <row r="14" spans="1:24" ht="12.75">
      <c r="A14" s="64">
        <f>WAM2Data!B17</f>
        <v>12</v>
      </c>
      <c r="B14" s="27">
        <f>WAM2Data!C17</f>
        <v>370</v>
      </c>
      <c r="C14" s="27">
        <f t="shared" si="2"/>
        <v>450</v>
      </c>
      <c r="D14" s="27">
        <f t="shared" si="2"/>
        <v>420</v>
      </c>
      <c r="E14" s="27">
        <f t="shared" si="2"/>
        <v>400</v>
      </c>
      <c r="F14" s="27">
        <f t="shared" si="2"/>
        <v>410</v>
      </c>
      <c r="G14" s="27">
        <f>WAM2Data!B21</f>
        <v>16</v>
      </c>
      <c r="H14" s="60">
        <f t="shared" si="3"/>
        <v>1</v>
      </c>
      <c r="I14" s="60">
        <f t="shared" si="0"/>
        <v>1</v>
      </c>
      <c r="J14" s="60">
        <f t="shared" si="0"/>
        <v>1</v>
      </c>
      <c r="K14" s="60">
        <f t="shared" si="0"/>
        <v>0</v>
      </c>
      <c r="L14" s="60">
        <f t="shared" si="0"/>
        <v>1</v>
      </c>
      <c r="M14" s="60">
        <f t="shared" si="0"/>
        <v>1</v>
      </c>
      <c r="N14" s="61">
        <f t="shared" si="4"/>
        <v>272.1678509168849</v>
      </c>
      <c r="O14" s="61">
        <f t="shared" si="1"/>
        <v>191.45803416660684</v>
      </c>
      <c r="P14" s="61">
        <f t="shared" si="1"/>
        <v>388.99439717373036</v>
      </c>
      <c r="Q14" s="61">
        <f t="shared" si="1"/>
        <v>116.42406688311944</v>
      </c>
      <c r="R14" s="61">
        <f t="shared" si="1"/>
        <v>342.26285259585643</v>
      </c>
      <c r="S14" s="61">
        <f t="shared" si="5"/>
        <v>262.26144034723956</v>
      </c>
      <c r="T14" s="62">
        <f t="shared" si="6"/>
        <v>1</v>
      </c>
      <c r="U14" s="62">
        <f t="shared" si="7"/>
        <v>1</v>
      </c>
      <c r="V14" s="62">
        <f t="shared" si="8"/>
        <v>1</v>
      </c>
      <c r="W14" s="62">
        <f t="shared" si="9"/>
      </c>
      <c r="X14" s="57"/>
    </row>
    <row r="15" spans="1:24" ht="12.75">
      <c r="A15" s="64">
        <f>WAM2Data!B18</f>
        <v>13</v>
      </c>
      <c r="B15" s="27">
        <f>WAM2Data!C18</f>
        <v>450</v>
      </c>
      <c r="C15" s="27">
        <f t="shared" si="2"/>
        <v>420</v>
      </c>
      <c r="D15" s="27">
        <f t="shared" si="2"/>
        <v>400</v>
      </c>
      <c r="E15" s="27">
        <f t="shared" si="2"/>
        <v>410</v>
      </c>
      <c r="F15" s="27">
        <f t="shared" si="2"/>
        <v>370</v>
      </c>
      <c r="G15" s="27">
        <f>WAM2Data!B22</f>
        <v>17</v>
      </c>
      <c r="H15" s="60">
        <f t="shared" si="3"/>
        <v>1</v>
      </c>
      <c r="I15" s="60">
        <f t="shared" si="0"/>
        <v>1</v>
      </c>
      <c r="J15" s="60">
        <f t="shared" si="0"/>
        <v>0</v>
      </c>
      <c r="K15" s="60">
        <f t="shared" si="0"/>
        <v>0</v>
      </c>
      <c r="L15" s="60">
        <f t="shared" si="0"/>
        <v>0</v>
      </c>
      <c r="M15" s="60">
        <f t="shared" si="0"/>
        <v>1</v>
      </c>
      <c r="N15" s="61">
        <f t="shared" si="4"/>
        <v>331.014953817833</v>
      </c>
      <c r="O15" s="61">
        <f t="shared" si="1"/>
        <v>178.69416522216636</v>
      </c>
      <c r="P15" s="61">
        <f t="shared" si="1"/>
        <v>78.79236495785982</v>
      </c>
      <c r="Q15" s="61">
        <f t="shared" si="1"/>
        <v>119.33466855519742</v>
      </c>
      <c r="R15" s="61">
        <f t="shared" si="1"/>
        <v>243.76630035400186</v>
      </c>
      <c r="S15" s="61">
        <f t="shared" si="5"/>
        <v>190.32049058141166</v>
      </c>
      <c r="T15" s="62">
        <f t="shared" si="6"/>
        <v>0</v>
      </c>
      <c r="U15" s="62">
        <f t="shared" si="7"/>
        <v>0</v>
      </c>
      <c r="V15" s="62">
        <f t="shared" si="8"/>
        <v>0</v>
      </c>
      <c r="W15" s="62">
        <f t="shared" si="9"/>
      </c>
      <c r="X15" s="57"/>
    </row>
    <row r="16" spans="1:24" ht="12.75">
      <c r="A16" s="64">
        <f>WAM2Data!B19</f>
        <v>14</v>
      </c>
      <c r="B16" s="27">
        <f>WAM2Data!C19</f>
        <v>420</v>
      </c>
      <c r="C16" s="27">
        <f t="shared" si="2"/>
        <v>400</v>
      </c>
      <c r="D16" s="27">
        <f t="shared" si="2"/>
        <v>410</v>
      </c>
      <c r="E16" s="27">
        <f t="shared" si="2"/>
        <v>370</v>
      </c>
      <c r="F16" s="27">
        <f t="shared" si="2"/>
        <v>350</v>
      </c>
      <c r="G16" s="27">
        <f>WAM2Data!B23</f>
        <v>18</v>
      </c>
      <c r="H16" s="60">
        <f t="shared" si="3"/>
        <v>1</v>
      </c>
      <c r="I16" s="60">
        <f t="shared" si="0"/>
        <v>1</v>
      </c>
      <c r="J16" s="60">
        <f t="shared" si="0"/>
        <v>1</v>
      </c>
      <c r="K16" s="60">
        <f t="shared" si="0"/>
        <v>0</v>
      </c>
      <c r="L16" s="60">
        <f t="shared" si="0"/>
        <v>0</v>
      </c>
      <c r="M16" s="60">
        <f t="shared" si="0"/>
        <v>1</v>
      </c>
      <c r="N16" s="61">
        <f t="shared" si="4"/>
        <v>308.94729022997745</v>
      </c>
      <c r="O16" s="61">
        <f t="shared" si="1"/>
        <v>170.18491925920608</v>
      </c>
      <c r="P16" s="61">
        <f t="shared" si="1"/>
        <v>379.73262581245103</v>
      </c>
      <c r="Q16" s="61">
        <f t="shared" si="1"/>
        <v>107.69226186688547</v>
      </c>
      <c r="R16" s="61">
        <f t="shared" si="1"/>
        <v>230.58974357810987</v>
      </c>
      <c r="S16" s="61">
        <f t="shared" si="5"/>
        <v>239.429368149326</v>
      </c>
      <c r="T16" s="62">
        <f t="shared" si="6"/>
        <v>1</v>
      </c>
      <c r="U16" s="62">
        <f t="shared" si="7"/>
        <v>1</v>
      </c>
      <c r="V16" s="62">
        <f t="shared" si="8"/>
        <v>1</v>
      </c>
      <c r="W16" s="62">
        <f t="shared" si="9"/>
      </c>
      <c r="X16" s="57"/>
    </row>
    <row r="17" spans="1:24" ht="12.75">
      <c r="A17" s="64">
        <f>WAM2Data!B20</f>
        <v>15</v>
      </c>
      <c r="B17" s="27">
        <f>WAM2Data!C20</f>
        <v>400</v>
      </c>
      <c r="C17" s="27">
        <f t="shared" si="2"/>
        <v>410</v>
      </c>
      <c r="D17" s="27">
        <f t="shared" si="2"/>
        <v>370</v>
      </c>
      <c r="E17" s="27">
        <f t="shared" si="2"/>
        <v>350</v>
      </c>
      <c r="F17" s="27">
        <f t="shared" si="2"/>
        <v>330</v>
      </c>
      <c r="G17" s="27">
        <f>WAM2Data!B24</f>
        <v>19</v>
      </c>
      <c r="H17" s="60">
        <f t="shared" si="3"/>
        <v>1</v>
      </c>
      <c r="I17" s="60">
        <f t="shared" si="0"/>
        <v>1</v>
      </c>
      <c r="J17" s="60">
        <f t="shared" si="0"/>
        <v>0</v>
      </c>
      <c r="K17" s="60">
        <f t="shared" si="0"/>
        <v>0</v>
      </c>
      <c r="L17" s="60">
        <f t="shared" si="0"/>
        <v>0</v>
      </c>
      <c r="M17" s="60">
        <f t="shared" si="0"/>
        <v>1</v>
      </c>
      <c r="N17" s="61">
        <f t="shared" si="4"/>
        <v>294.2355145047404</v>
      </c>
      <c r="O17" s="61">
        <f t="shared" si="1"/>
        <v>174.43954224068622</v>
      </c>
      <c r="P17" s="61">
        <f t="shared" si="1"/>
        <v>72.88293758602033</v>
      </c>
      <c r="Q17" s="61">
        <f t="shared" si="1"/>
        <v>101.87105852272951</v>
      </c>
      <c r="R17" s="61">
        <f t="shared" si="1"/>
        <v>217.41318680221787</v>
      </c>
      <c r="S17" s="61">
        <f t="shared" si="5"/>
        <v>172.16844793127888</v>
      </c>
      <c r="T17" s="62">
        <f t="shared" si="6"/>
        <v>0</v>
      </c>
      <c r="U17" s="62">
        <f t="shared" si="7"/>
        <v>0</v>
      </c>
      <c r="V17" s="62">
        <f t="shared" si="8"/>
        <v>0</v>
      </c>
      <c r="W17" s="62">
        <f t="shared" si="9"/>
      </c>
      <c r="X17" s="57"/>
    </row>
    <row r="18" spans="1:24" ht="12.75">
      <c r="A18" s="64">
        <f>WAM2Data!B21</f>
        <v>16</v>
      </c>
      <c r="B18" s="27">
        <f>WAM2Data!C21</f>
        <v>410</v>
      </c>
      <c r="C18" s="27">
        <f t="shared" si="2"/>
        <v>370</v>
      </c>
      <c r="D18" s="27">
        <f t="shared" si="2"/>
        <v>350</v>
      </c>
      <c r="E18" s="27">
        <f t="shared" si="2"/>
        <v>330</v>
      </c>
      <c r="F18" s="27">
        <f t="shared" si="2"/>
        <v>300</v>
      </c>
      <c r="G18" s="27">
        <f>WAM2Data!B25</f>
        <v>20</v>
      </c>
      <c r="H18" s="60">
        <f t="shared" si="3"/>
        <v>1</v>
      </c>
      <c r="I18" s="60">
        <f t="shared" si="0"/>
        <v>1</v>
      </c>
      <c r="J18" s="60">
        <f t="shared" si="0"/>
        <v>0</v>
      </c>
      <c r="K18" s="60">
        <f t="shared" si="0"/>
        <v>0</v>
      </c>
      <c r="L18" s="60">
        <f t="shared" si="0"/>
        <v>0</v>
      </c>
      <c r="M18" s="60">
        <f t="shared" si="0"/>
        <v>1</v>
      </c>
      <c r="N18" s="61">
        <f t="shared" si="4"/>
        <v>301.59140236735897</v>
      </c>
      <c r="O18" s="61">
        <f t="shared" si="1"/>
        <v>157.4210503147656</v>
      </c>
      <c r="P18" s="61">
        <f t="shared" si="1"/>
        <v>68.94331933812734</v>
      </c>
      <c r="Q18" s="61">
        <f t="shared" si="1"/>
        <v>96.04985517857354</v>
      </c>
      <c r="R18" s="61">
        <f t="shared" si="1"/>
        <v>197.6483516383799</v>
      </c>
      <c r="S18" s="61">
        <f t="shared" si="5"/>
        <v>164.3307957674411</v>
      </c>
      <c r="T18" s="62">
        <f t="shared" si="6"/>
        <v>0</v>
      </c>
      <c r="U18" s="62">
        <f t="shared" si="7"/>
        <v>0</v>
      </c>
      <c r="V18" s="62">
        <f t="shared" si="8"/>
        <v>0</v>
      </c>
      <c r="W18" s="62">
        <f t="shared" si="9"/>
      </c>
      <c r="X18" s="57"/>
    </row>
    <row r="19" spans="1:24" ht="12.75">
      <c r="A19" s="64">
        <f>WAM2Data!B22</f>
        <v>17</v>
      </c>
      <c r="B19" s="27">
        <f>WAM2Data!C22</f>
        <v>370</v>
      </c>
      <c r="C19" s="27">
        <f t="shared" si="2"/>
        <v>350</v>
      </c>
      <c r="D19" s="27">
        <f t="shared" si="2"/>
        <v>330</v>
      </c>
      <c r="E19" s="27">
        <f t="shared" si="2"/>
        <v>300</v>
      </c>
      <c r="F19" s="27">
        <f t="shared" si="2"/>
        <v>320</v>
      </c>
      <c r="G19" s="27">
        <f>WAM2Data!B26</f>
        <v>21</v>
      </c>
      <c r="H19" s="60">
        <f t="shared" si="3"/>
        <v>1</v>
      </c>
      <c r="I19" s="60">
        <f aca="true" t="shared" si="10" ref="I19:I46">IF(C19&gt;=C$49,1,0)</f>
        <v>0</v>
      </c>
      <c r="J19" s="60">
        <f aca="true" t="shared" si="11" ref="J19:J46">IF(D19&gt;=D$49,1,0)</f>
        <v>0</v>
      </c>
      <c r="K19" s="60">
        <f aca="true" t="shared" si="12" ref="K19:K46">IF(E19&gt;=E$49,1,0)</f>
        <v>0</v>
      </c>
      <c r="L19" s="60">
        <f aca="true" t="shared" si="13" ref="L19:M46">IF(F19&gt;=F$49,1,0)</f>
        <v>0</v>
      </c>
      <c r="M19" s="60">
        <f t="shared" si="13"/>
        <v>1</v>
      </c>
      <c r="N19" s="61">
        <f t="shared" si="4"/>
        <v>272.1678509168849</v>
      </c>
      <c r="O19" s="61">
        <f aca="true" t="shared" si="14" ref="O19:O46">IF(I19=1,I$47*C19,I$48*C19)</f>
        <v>236.79498907995216</v>
      </c>
      <c r="P19" s="61">
        <f aca="true" t="shared" si="15" ref="P19:P46">IF(J19=1,J$47*D19,J$48*D19)</f>
        <v>65.00370109023434</v>
      </c>
      <c r="Q19" s="61">
        <f aca="true" t="shared" si="16" ref="Q19:Q46">IF(K19=1,K$47*E19,K$48*E19)</f>
        <v>87.31805016233957</v>
      </c>
      <c r="R19" s="61">
        <f aca="true" t="shared" si="17" ref="R19:R46">IF(L19=1,L$47*F19,L$48*F19)</f>
        <v>210.82490841427187</v>
      </c>
      <c r="S19" s="61">
        <f t="shared" si="5"/>
        <v>174.42189993273655</v>
      </c>
      <c r="T19" s="62">
        <f t="shared" si="6"/>
        <v>0</v>
      </c>
      <c r="U19" s="62">
        <f t="shared" si="7"/>
        <v>0</v>
      </c>
      <c r="V19" s="62">
        <f t="shared" si="8"/>
        <v>0</v>
      </c>
      <c r="W19" s="62">
        <f t="shared" si="9"/>
      </c>
      <c r="X19" s="57"/>
    </row>
    <row r="20" spans="1:24" ht="12.75">
      <c r="A20" s="64">
        <f>WAM2Data!B23</f>
        <v>18</v>
      </c>
      <c r="B20" s="27">
        <f>WAM2Data!C23</f>
        <v>350</v>
      </c>
      <c r="C20" s="27">
        <f t="shared" si="2"/>
        <v>330</v>
      </c>
      <c r="D20" s="27">
        <f t="shared" si="2"/>
        <v>300</v>
      </c>
      <c r="E20" s="27">
        <f t="shared" si="2"/>
        <v>320</v>
      </c>
      <c r="F20" s="27">
        <f t="shared" si="2"/>
        <v>310</v>
      </c>
      <c r="G20" s="27">
        <f>WAM2Data!B27</f>
        <v>22</v>
      </c>
      <c r="H20" s="60">
        <f t="shared" si="3"/>
        <v>1</v>
      </c>
      <c r="I20" s="60">
        <f t="shared" si="10"/>
        <v>0</v>
      </c>
      <c r="J20" s="60">
        <f t="shared" si="11"/>
        <v>0</v>
      </c>
      <c r="K20" s="60">
        <f t="shared" si="12"/>
        <v>0</v>
      </c>
      <c r="L20" s="60">
        <f t="shared" si="13"/>
        <v>0</v>
      </c>
      <c r="M20" s="60">
        <f t="shared" si="13"/>
        <v>1</v>
      </c>
      <c r="N20" s="61">
        <f t="shared" si="4"/>
        <v>257.45607519164787</v>
      </c>
      <c r="O20" s="61">
        <f t="shared" si="14"/>
        <v>223.26384684681204</v>
      </c>
      <c r="P20" s="61">
        <f t="shared" si="15"/>
        <v>59.09427371839486</v>
      </c>
      <c r="Q20" s="61">
        <f t="shared" si="16"/>
        <v>93.13925350649555</v>
      </c>
      <c r="R20" s="61">
        <f t="shared" si="17"/>
        <v>204.23663002632588</v>
      </c>
      <c r="S20" s="61">
        <f>AVERAGE(N20:R20)</f>
        <v>167.43801585793526</v>
      </c>
      <c r="T20" s="62">
        <f t="shared" si="6"/>
        <v>0</v>
      </c>
      <c r="U20" s="62">
        <f t="shared" si="7"/>
        <v>0</v>
      </c>
      <c r="V20" s="62">
        <f t="shared" si="8"/>
        <v>0</v>
      </c>
      <c r="W20" s="62">
        <f t="shared" si="9"/>
      </c>
      <c r="X20" s="57"/>
    </row>
    <row r="21" spans="1:24" ht="12.75">
      <c r="A21" s="64">
        <f>WAM2Data!B24</f>
        <v>19</v>
      </c>
      <c r="B21" s="27">
        <f>WAM2Data!C24</f>
        <v>330</v>
      </c>
      <c r="C21" s="27">
        <f t="shared" si="2"/>
        <v>300</v>
      </c>
      <c r="D21" s="27">
        <f t="shared" si="2"/>
        <v>320</v>
      </c>
      <c r="E21" s="27">
        <f t="shared" si="2"/>
        <v>310</v>
      </c>
      <c r="F21" s="27">
        <f t="shared" si="2"/>
        <v>390</v>
      </c>
      <c r="G21" s="27">
        <f>WAM2Data!B28</f>
        <v>23</v>
      </c>
      <c r="H21" s="60">
        <f t="shared" si="3"/>
        <v>1</v>
      </c>
      <c r="I21" s="60">
        <f t="shared" si="10"/>
        <v>0</v>
      </c>
      <c r="J21" s="60">
        <f t="shared" si="11"/>
        <v>0</v>
      </c>
      <c r="K21" s="60">
        <f t="shared" si="12"/>
        <v>0</v>
      </c>
      <c r="L21" s="60">
        <f t="shared" si="13"/>
        <v>0</v>
      </c>
      <c r="M21" s="60">
        <f t="shared" si="13"/>
        <v>1</v>
      </c>
      <c r="N21" s="61">
        <f t="shared" si="4"/>
        <v>242.74429946641087</v>
      </c>
      <c r="O21" s="61">
        <f t="shared" si="14"/>
        <v>202.96713349710186</v>
      </c>
      <c r="P21" s="61">
        <f t="shared" si="15"/>
        <v>63.033891966287854</v>
      </c>
      <c r="Q21" s="61">
        <f t="shared" si="16"/>
        <v>90.22865183441756</v>
      </c>
      <c r="R21" s="61">
        <f t="shared" si="17"/>
        <v>256.94285712989387</v>
      </c>
      <c r="S21" s="61">
        <f t="shared" si="5"/>
        <v>171.1833667788224</v>
      </c>
      <c r="T21" s="62">
        <f t="shared" si="6"/>
        <v>0</v>
      </c>
      <c r="U21" s="62">
        <f t="shared" si="7"/>
        <v>0</v>
      </c>
      <c r="V21" s="62">
        <f t="shared" si="8"/>
        <v>0</v>
      </c>
      <c r="W21" s="62">
        <f t="shared" si="9"/>
      </c>
      <c r="X21" s="57"/>
    </row>
    <row r="22" spans="1:24" ht="12.75">
      <c r="A22" s="64">
        <f>WAM2Data!B25</f>
        <v>20</v>
      </c>
      <c r="B22" s="27">
        <f>WAM2Data!C25</f>
        <v>300</v>
      </c>
      <c r="C22" s="27">
        <f t="shared" si="2"/>
        <v>320</v>
      </c>
      <c r="D22" s="27">
        <f t="shared" si="2"/>
        <v>310</v>
      </c>
      <c r="E22" s="27">
        <f t="shared" si="2"/>
        <v>390</v>
      </c>
      <c r="F22" s="27">
        <f t="shared" si="2"/>
        <v>370</v>
      </c>
      <c r="G22" s="27">
        <f>WAM2Data!B29</f>
        <v>24</v>
      </c>
      <c r="H22" s="60">
        <f t="shared" si="3"/>
        <v>0</v>
      </c>
      <c r="I22" s="60">
        <f t="shared" si="10"/>
        <v>0</v>
      </c>
      <c r="J22" s="60">
        <f t="shared" si="11"/>
        <v>0</v>
      </c>
      <c r="K22" s="60">
        <f t="shared" si="12"/>
        <v>0</v>
      </c>
      <c r="L22" s="60">
        <f t="shared" si="13"/>
        <v>0</v>
      </c>
      <c r="M22" s="60">
        <f t="shared" si="13"/>
        <v>1</v>
      </c>
      <c r="N22" s="61">
        <f t="shared" si="4"/>
        <v>261.03831366824954</v>
      </c>
      <c r="O22" s="61">
        <f t="shared" si="14"/>
        <v>216.49827573024197</v>
      </c>
      <c r="P22" s="61">
        <f t="shared" si="15"/>
        <v>61.06408284234136</v>
      </c>
      <c r="Q22" s="61">
        <f t="shared" si="16"/>
        <v>113.51346521104145</v>
      </c>
      <c r="R22" s="61">
        <f t="shared" si="17"/>
        <v>243.76630035400186</v>
      </c>
      <c r="S22" s="61">
        <f t="shared" si="5"/>
        <v>179.17608756117522</v>
      </c>
      <c r="T22" s="62">
        <f t="shared" si="6"/>
        <v>0</v>
      </c>
      <c r="U22" s="62">
        <f>IF(T22=M22,1,0)</f>
        <v>0</v>
      </c>
      <c r="V22" s="62">
        <f t="shared" si="8"/>
        <v>0</v>
      </c>
      <c r="W22" s="62">
        <f t="shared" si="9"/>
      </c>
      <c r="X22" s="57"/>
    </row>
    <row r="23" spans="1:24" ht="12.75">
      <c r="A23" s="64">
        <f>WAM2Data!B26</f>
        <v>21</v>
      </c>
      <c r="B23" s="27">
        <f>WAM2Data!C26</f>
        <v>320</v>
      </c>
      <c r="C23" s="27">
        <f t="shared" si="2"/>
        <v>310</v>
      </c>
      <c r="D23" s="27">
        <f t="shared" si="2"/>
        <v>390</v>
      </c>
      <c r="E23" s="27">
        <f t="shared" si="2"/>
        <v>370</v>
      </c>
      <c r="F23" s="27">
        <f t="shared" si="2"/>
        <v>410</v>
      </c>
      <c r="G23" s="27">
        <f>WAM2Data!B30</f>
        <v>25</v>
      </c>
      <c r="H23" s="60">
        <f t="shared" si="3"/>
        <v>1</v>
      </c>
      <c r="I23" s="60">
        <f t="shared" si="10"/>
        <v>0</v>
      </c>
      <c r="J23" s="60">
        <f t="shared" si="11"/>
        <v>0</v>
      </c>
      <c r="K23" s="60">
        <f t="shared" si="12"/>
        <v>0</v>
      </c>
      <c r="L23" s="60">
        <f t="shared" si="13"/>
        <v>1</v>
      </c>
      <c r="M23" s="60">
        <f t="shared" si="13"/>
        <v>1</v>
      </c>
      <c r="N23" s="61">
        <f t="shared" si="4"/>
        <v>235.38841160379235</v>
      </c>
      <c r="O23" s="61">
        <f t="shared" si="14"/>
        <v>209.7327046136719</v>
      </c>
      <c r="P23" s="61">
        <f t="shared" si="15"/>
        <v>76.82255583391333</v>
      </c>
      <c r="Q23" s="61">
        <f t="shared" si="16"/>
        <v>107.69226186688547</v>
      </c>
      <c r="R23" s="61">
        <f t="shared" si="17"/>
        <v>342.26285259585643</v>
      </c>
      <c r="S23" s="61">
        <f t="shared" si="5"/>
        <v>194.3797573028239</v>
      </c>
      <c r="T23" s="62">
        <f t="shared" si="6"/>
        <v>0</v>
      </c>
      <c r="U23" s="62">
        <f t="shared" si="7"/>
        <v>0</v>
      </c>
      <c r="V23" s="62">
        <f t="shared" si="8"/>
        <v>0</v>
      </c>
      <c r="W23" s="62">
        <f t="shared" si="9"/>
      </c>
      <c r="X23" s="57"/>
    </row>
    <row r="24" spans="1:24" ht="12.75">
      <c r="A24" s="64">
        <f>WAM2Data!B27</f>
        <v>22</v>
      </c>
      <c r="B24" s="27">
        <f>WAM2Data!C27</f>
        <v>310</v>
      </c>
      <c r="C24" s="27">
        <f t="shared" si="2"/>
        <v>390</v>
      </c>
      <c r="D24" s="27">
        <f t="shared" si="2"/>
        <v>370</v>
      </c>
      <c r="E24" s="27">
        <f t="shared" si="2"/>
        <v>410</v>
      </c>
      <c r="F24" s="27">
        <f t="shared" si="2"/>
        <v>440</v>
      </c>
      <c r="G24" s="27">
        <f>WAM2Data!B31</f>
        <v>26</v>
      </c>
      <c r="H24" s="60">
        <f t="shared" si="3"/>
        <v>1</v>
      </c>
      <c r="I24" s="60">
        <f t="shared" si="10"/>
        <v>1</v>
      </c>
      <c r="J24" s="60">
        <f t="shared" si="11"/>
        <v>0</v>
      </c>
      <c r="K24" s="60">
        <f t="shared" si="12"/>
        <v>0</v>
      </c>
      <c r="L24" s="60">
        <f t="shared" si="13"/>
        <v>1</v>
      </c>
      <c r="M24" s="60">
        <f t="shared" si="13"/>
        <v>1</v>
      </c>
      <c r="N24" s="61">
        <f t="shared" si="4"/>
        <v>228.03252374117383</v>
      </c>
      <c r="O24" s="61">
        <f t="shared" si="14"/>
        <v>165.93029627772592</v>
      </c>
      <c r="P24" s="61">
        <f t="shared" si="15"/>
        <v>72.88293758602033</v>
      </c>
      <c r="Q24" s="61">
        <f t="shared" si="16"/>
        <v>119.33466855519742</v>
      </c>
      <c r="R24" s="61">
        <f t="shared" si="17"/>
        <v>367.30647595652886</v>
      </c>
      <c r="S24" s="61">
        <f t="shared" si="5"/>
        <v>190.69738042332926</v>
      </c>
      <c r="T24" s="62">
        <f t="shared" si="6"/>
        <v>0</v>
      </c>
      <c r="U24" s="62">
        <f t="shared" si="7"/>
        <v>0</v>
      </c>
      <c r="V24" s="62">
        <f t="shared" si="8"/>
        <v>0</v>
      </c>
      <c r="W24" s="62">
        <f t="shared" si="9"/>
      </c>
      <c r="X24" s="57"/>
    </row>
    <row r="25" spans="1:24" ht="12.75">
      <c r="A25" s="64">
        <f>WAM2Data!B28</f>
        <v>23</v>
      </c>
      <c r="B25" s="27">
        <f>WAM2Data!C28</f>
        <v>390</v>
      </c>
      <c r="C25" s="27">
        <f t="shared" si="2"/>
        <v>370</v>
      </c>
      <c r="D25" s="27">
        <f t="shared" si="2"/>
        <v>410</v>
      </c>
      <c r="E25" s="27">
        <f t="shared" si="2"/>
        <v>440</v>
      </c>
      <c r="F25" s="27">
        <f t="shared" si="2"/>
        <v>420</v>
      </c>
      <c r="G25" s="27">
        <f>WAM2Data!B32</f>
        <v>27</v>
      </c>
      <c r="H25" s="60">
        <f t="shared" si="3"/>
        <v>1</v>
      </c>
      <c r="I25" s="60">
        <f t="shared" si="10"/>
        <v>1</v>
      </c>
      <c r="J25" s="60">
        <f t="shared" si="11"/>
        <v>1</v>
      </c>
      <c r="K25" s="60">
        <f t="shared" si="12"/>
        <v>1</v>
      </c>
      <c r="L25" s="60">
        <f t="shared" si="13"/>
        <v>1</v>
      </c>
      <c r="M25" s="60">
        <f t="shared" si="13"/>
        <v>1</v>
      </c>
      <c r="N25" s="61">
        <f t="shared" si="4"/>
        <v>286.87962664212193</v>
      </c>
      <c r="O25" s="61">
        <f t="shared" si="14"/>
        <v>157.4210503147656</v>
      </c>
      <c r="P25" s="61">
        <f t="shared" si="15"/>
        <v>379.73262581245103</v>
      </c>
      <c r="Q25" s="61">
        <f t="shared" si="16"/>
        <v>304.61206420869274</v>
      </c>
      <c r="R25" s="61">
        <f t="shared" si="17"/>
        <v>350.61072704941387</v>
      </c>
      <c r="S25" s="61">
        <f t="shared" si="5"/>
        <v>295.85121880548905</v>
      </c>
      <c r="T25" s="62">
        <f t="shared" si="6"/>
        <v>1</v>
      </c>
      <c r="U25" s="62">
        <f t="shared" si="7"/>
        <v>1</v>
      </c>
      <c r="V25" s="62">
        <f t="shared" si="8"/>
        <v>1</v>
      </c>
      <c r="W25" s="62">
        <f t="shared" si="9"/>
      </c>
      <c r="X25" s="57"/>
    </row>
    <row r="26" spans="1:24" ht="12.75">
      <c r="A26" s="64">
        <f>WAM2Data!B29</f>
        <v>24</v>
      </c>
      <c r="B26" s="27">
        <f>WAM2Data!C29</f>
        <v>370</v>
      </c>
      <c r="C26" s="27">
        <f t="shared" si="2"/>
        <v>410</v>
      </c>
      <c r="D26" s="27">
        <f t="shared" si="2"/>
        <v>440</v>
      </c>
      <c r="E26" s="27">
        <f t="shared" si="2"/>
        <v>420</v>
      </c>
      <c r="F26" s="27">
        <f t="shared" si="2"/>
        <v>420</v>
      </c>
      <c r="G26" s="27">
        <f>WAM2Data!B33</f>
        <v>28</v>
      </c>
      <c r="H26" s="60">
        <f t="shared" si="3"/>
        <v>1</v>
      </c>
      <c r="I26" s="60">
        <f t="shared" si="10"/>
        <v>1</v>
      </c>
      <c r="J26" s="60">
        <f t="shared" si="11"/>
        <v>1</v>
      </c>
      <c r="K26" s="60">
        <f t="shared" si="12"/>
        <v>1</v>
      </c>
      <c r="L26" s="60">
        <f t="shared" si="13"/>
        <v>1</v>
      </c>
      <c r="M26" s="60">
        <f t="shared" si="13"/>
        <v>1</v>
      </c>
      <c r="N26" s="61">
        <f t="shared" si="4"/>
        <v>272.1678509168849</v>
      </c>
      <c r="O26" s="61">
        <f t="shared" si="14"/>
        <v>174.43954224068622</v>
      </c>
      <c r="P26" s="61">
        <f t="shared" si="15"/>
        <v>407.5179398962889</v>
      </c>
      <c r="Q26" s="61">
        <f t="shared" si="16"/>
        <v>290.7660612901158</v>
      </c>
      <c r="R26" s="61">
        <f t="shared" si="17"/>
        <v>350.61072704941387</v>
      </c>
      <c r="S26" s="61">
        <f t="shared" si="5"/>
        <v>299.1004242786779</v>
      </c>
      <c r="T26" s="62">
        <f t="shared" si="6"/>
        <v>1</v>
      </c>
      <c r="U26" s="62">
        <f t="shared" si="7"/>
        <v>1</v>
      </c>
      <c r="V26" s="62">
        <f t="shared" si="8"/>
        <v>1</v>
      </c>
      <c r="W26" s="62">
        <f t="shared" si="9"/>
      </c>
      <c r="X26" s="57"/>
    </row>
    <row r="27" spans="1:24" ht="12.75">
      <c r="A27" s="64">
        <f>WAM2Data!B30</f>
        <v>25</v>
      </c>
      <c r="B27" s="27">
        <f>WAM2Data!C30</f>
        <v>410</v>
      </c>
      <c r="C27" s="27">
        <f t="shared" si="2"/>
        <v>440</v>
      </c>
      <c r="D27" s="27">
        <f t="shared" si="2"/>
        <v>420</v>
      </c>
      <c r="E27" s="27">
        <f t="shared" si="2"/>
        <v>420</v>
      </c>
      <c r="F27" s="27">
        <f t="shared" si="2"/>
        <v>430</v>
      </c>
      <c r="G27" s="27">
        <f>WAM2Data!B34</f>
        <v>29</v>
      </c>
      <c r="H27" s="60">
        <f t="shared" si="3"/>
        <v>1</v>
      </c>
      <c r="I27" s="60">
        <f t="shared" si="10"/>
        <v>1</v>
      </c>
      <c r="J27" s="60">
        <f t="shared" si="11"/>
        <v>1</v>
      </c>
      <c r="K27" s="60">
        <f t="shared" si="12"/>
        <v>1</v>
      </c>
      <c r="L27" s="60">
        <f t="shared" si="13"/>
        <v>1</v>
      </c>
      <c r="M27" s="60">
        <f t="shared" si="13"/>
        <v>1</v>
      </c>
      <c r="N27" s="61">
        <f t="shared" si="4"/>
        <v>301.59140236735897</v>
      </c>
      <c r="O27" s="61">
        <f t="shared" si="14"/>
        <v>187.20341118512667</v>
      </c>
      <c r="P27" s="61">
        <f t="shared" si="15"/>
        <v>388.99439717373036</v>
      </c>
      <c r="Q27" s="61">
        <f t="shared" si="16"/>
        <v>290.7660612901158</v>
      </c>
      <c r="R27" s="61">
        <f t="shared" si="17"/>
        <v>358.95860150297136</v>
      </c>
      <c r="S27" s="61">
        <f t="shared" si="5"/>
        <v>305.5027747038606</v>
      </c>
      <c r="T27" s="62">
        <f t="shared" si="6"/>
        <v>1</v>
      </c>
      <c r="U27" s="62">
        <f t="shared" si="7"/>
        <v>1</v>
      </c>
      <c r="V27" s="62">
        <f t="shared" si="8"/>
        <v>1</v>
      </c>
      <c r="W27" s="62">
        <f t="shared" si="9"/>
      </c>
      <c r="X27" s="57"/>
    </row>
    <row r="28" spans="1:24" ht="12.75">
      <c r="A28" s="64">
        <f>WAM2Data!B31</f>
        <v>26</v>
      </c>
      <c r="B28" s="27">
        <f>WAM2Data!C31</f>
        <v>440</v>
      </c>
      <c r="C28" s="27">
        <f t="shared" si="2"/>
        <v>420</v>
      </c>
      <c r="D28" s="27">
        <f t="shared" si="2"/>
        <v>420</v>
      </c>
      <c r="E28" s="27">
        <f t="shared" si="2"/>
        <v>430</v>
      </c>
      <c r="F28" s="27">
        <f t="shared" si="2"/>
        <v>380</v>
      </c>
      <c r="G28" s="27">
        <f>WAM2Data!B35</f>
        <v>30</v>
      </c>
      <c r="H28" s="60">
        <f t="shared" si="3"/>
        <v>1</v>
      </c>
      <c r="I28" s="60">
        <f t="shared" si="10"/>
        <v>1</v>
      </c>
      <c r="J28" s="60">
        <f t="shared" si="11"/>
        <v>1</v>
      </c>
      <c r="K28" s="60">
        <f t="shared" si="12"/>
        <v>1</v>
      </c>
      <c r="L28" s="60">
        <f t="shared" si="13"/>
        <v>0</v>
      </c>
      <c r="M28" s="60">
        <f t="shared" si="13"/>
        <v>1</v>
      </c>
      <c r="N28" s="61">
        <f t="shared" si="4"/>
        <v>323.6590659552145</v>
      </c>
      <c r="O28" s="61">
        <f t="shared" si="14"/>
        <v>178.69416522216636</v>
      </c>
      <c r="P28" s="61">
        <f t="shared" si="15"/>
        <v>388.99439717373036</v>
      </c>
      <c r="Q28" s="61">
        <f t="shared" si="16"/>
        <v>297.6890627494043</v>
      </c>
      <c r="R28" s="61">
        <f t="shared" si="17"/>
        <v>250.35457874194785</v>
      </c>
      <c r="S28" s="61">
        <f t="shared" si="5"/>
        <v>287.8782539684927</v>
      </c>
      <c r="T28" s="62">
        <f t="shared" si="6"/>
        <v>1</v>
      </c>
      <c r="U28" s="62">
        <f t="shared" si="7"/>
        <v>1</v>
      </c>
      <c r="V28" s="62">
        <f t="shared" si="8"/>
        <v>1</v>
      </c>
      <c r="W28" s="62">
        <f t="shared" si="9"/>
      </c>
      <c r="X28" s="57"/>
    </row>
    <row r="29" spans="1:24" ht="12.75">
      <c r="A29" s="64">
        <f>WAM2Data!B32</f>
        <v>27</v>
      </c>
      <c r="B29" s="27">
        <f>WAM2Data!C32</f>
        <v>420</v>
      </c>
      <c r="C29" s="27">
        <f t="shared" si="2"/>
        <v>420</v>
      </c>
      <c r="D29" s="27">
        <f t="shared" si="2"/>
        <v>430</v>
      </c>
      <c r="E29" s="27">
        <f t="shared" si="2"/>
        <v>380</v>
      </c>
      <c r="F29" s="27">
        <f t="shared" si="2"/>
        <v>400</v>
      </c>
      <c r="G29" s="27">
        <f>WAM2Data!B36</f>
        <v>31</v>
      </c>
      <c r="H29" s="60">
        <f t="shared" si="3"/>
        <v>1</v>
      </c>
      <c r="I29" s="60">
        <f t="shared" si="10"/>
        <v>1</v>
      </c>
      <c r="J29" s="60">
        <f t="shared" si="11"/>
        <v>1</v>
      </c>
      <c r="K29" s="60">
        <f t="shared" si="12"/>
        <v>0</v>
      </c>
      <c r="L29" s="60">
        <f t="shared" si="13"/>
        <v>0</v>
      </c>
      <c r="M29" s="60">
        <f t="shared" si="13"/>
        <v>1</v>
      </c>
      <c r="N29" s="61">
        <f t="shared" si="4"/>
        <v>308.94729022997745</v>
      </c>
      <c r="O29" s="61">
        <f t="shared" si="14"/>
        <v>178.69416522216636</v>
      </c>
      <c r="P29" s="61">
        <f t="shared" si="15"/>
        <v>398.25616853500964</v>
      </c>
      <c r="Q29" s="61">
        <f t="shared" si="16"/>
        <v>110.60286353896346</v>
      </c>
      <c r="R29" s="61">
        <f t="shared" si="17"/>
        <v>263.53113551783986</v>
      </c>
      <c r="S29" s="61">
        <f t="shared" si="5"/>
        <v>252.00632460879132</v>
      </c>
      <c r="T29" s="62">
        <f t="shared" si="6"/>
        <v>1</v>
      </c>
      <c r="U29" s="62">
        <f t="shared" si="7"/>
        <v>1</v>
      </c>
      <c r="V29" s="62">
        <f t="shared" si="8"/>
        <v>1</v>
      </c>
      <c r="W29" s="62">
        <f t="shared" si="9"/>
      </c>
      <c r="X29" s="57"/>
    </row>
    <row r="30" spans="1:24" ht="12.75">
      <c r="A30" s="64">
        <f>WAM2Data!B33</f>
        <v>28</v>
      </c>
      <c r="B30" s="27">
        <f>WAM2Data!C33</f>
        <v>420</v>
      </c>
      <c r="C30" s="27">
        <f t="shared" si="2"/>
        <v>430</v>
      </c>
      <c r="D30" s="27">
        <f t="shared" si="2"/>
        <v>380</v>
      </c>
      <c r="E30" s="27">
        <f t="shared" si="2"/>
        <v>400</v>
      </c>
      <c r="F30" s="27">
        <f t="shared" si="2"/>
        <v>430</v>
      </c>
      <c r="G30" s="27">
        <f>WAM2Data!B37</f>
        <v>32</v>
      </c>
      <c r="H30" s="60">
        <f t="shared" si="3"/>
        <v>1</v>
      </c>
      <c r="I30" s="60">
        <f t="shared" si="10"/>
        <v>1</v>
      </c>
      <c r="J30" s="60">
        <f t="shared" si="11"/>
        <v>0</v>
      </c>
      <c r="K30" s="60">
        <f t="shared" si="12"/>
        <v>0</v>
      </c>
      <c r="L30" s="60">
        <f t="shared" si="13"/>
        <v>1</v>
      </c>
      <c r="M30" s="60">
        <f t="shared" si="13"/>
        <v>1</v>
      </c>
      <c r="N30" s="61">
        <f t="shared" si="4"/>
        <v>308.94729022997745</v>
      </c>
      <c r="O30" s="61">
        <f t="shared" si="14"/>
        <v>182.94878820364653</v>
      </c>
      <c r="P30" s="61">
        <f t="shared" si="15"/>
        <v>74.85274670996682</v>
      </c>
      <c r="Q30" s="61">
        <f t="shared" si="16"/>
        <v>116.42406688311944</v>
      </c>
      <c r="R30" s="61">
        <f t="shared" si="17"/>
        <v>358.95860150297136</v>
      </c>
      <c r="S30" s="61">
        <f t="shared" si="5"/>
        <v>208.42629870593632</v>
      </c>
      <c r="T30" s="62">
        <f t="shared" si="6"/>
        <v>0</v>
      </c>
      <c r="U30" s="62">
        <f t="shared" si="7"/>
        <v>0</v>
      </c>
      <c r="V30" s="62">
        <f t="shared" si="8"/>
        <v>0</v>
      </c>
      <c r="W30" s="62">
        <f t="shared" si="9"/>
      </c>
      <c r="X30" s="57"/>
    </row>
    <row r="31" spans="1:24" ht="12.75">
      <c r="A31" s="64">
        <f>WAM2Data!B34</f>
        <v>29</v>
      </c>
      <c r="B31" s="27">
        <f>WAM2Data!C34</f>
        <v>430</v>
      </c>
      <c r="C31" s="27">
        <f t="shared" si="2"/>
        <v>380</v>
      </c>
      <c r="D31" s="27">
        <f t="shared" si="2"/>
        <v>400</v>
      </c>
      <c r="E31" s="27">
        <f t="shared" si="2"/>
        <v>430</v>
      </c>
      <c r="F31" s="27">
        <f t="shared" si="2"/>
        <v>440</v>
      </c>
      <c r="G31" s="27">
        <f>WAM2Data!B38</f>
        <v>33</v>
      </c>
      <c r="H31" s="60">
        <f t="shared" si="3"/>
        <v>1</v>
      </c>
      <c r="I31" s="60">
        <f t="shared" si="10"/>
        <v>1</v>
      </c>
      <c r="J31" s="60">
        <f t="shared" si="11"/>
        <v>0</v>
      </c>
      <c r="K31" s="60">
        <f t="shared" si="12"/>
        <v>1</v>
      </c>
      <c r="L31" s="60">
        <f t="shared" si="13"/>
        <v>1</v>
      </c>
      <c r="M31" s="60">
        <f t="shared" si="13"/>
        <v>1</v>
      </c>
      <c r="N31" s="61">
        <f t="shared" si="4"/>
        <v>316.30317809259594</v>
      </c>
      <c r="O31" s="61">
        <f t="shared" si="14"/>
        <v>161.67567329624578</v>
      </c>
      <c r="P31" s="61">
        <f t="shared" si="15"/>
        <v>78.79236495785982</v>
      </c>
      <c r="Q31" s="61">
        <f t="shared" si="16"/>
        <v>297.6890627494043</v>
      </c>
      <c r="R31" s="61">
        <f t="shared" si="17"/>
        <v>367.30647595652886</v>
      </c>
      <c r="S31" s="61">
        <f>AVERAGE(N31:R31)</f>
        <v>244.35335101052692</v>
      </c>
      <c r="T31" s="62">
        <f t="shared" si="6"/>
        <v>1</v>
      </c>
      <c r="U31" s="62">
        <f t="shared" si="7"/>
        <v>1</v>
      </c>
      <c r="V31" s="62">
        <f t="shared" si="8"/>
        <v>1</v>
      </c>
      <c r="W31" s="62">
        <f t="shared" si="9"/>
      </c>
      <c r="X31" s="57"/>
    </row>
    <row r="32" spans="1:24" ht="12.75">
      <c r="A32" s="64">
        <f>WAM2Data!B35</f>
        <v>30</v>
      </c>
      <c r="B32" s="27">
        <f>WAM2Data!C35</f>
        <v>380</v>
      </c>
      <c r="C32" s="27">
        <f t="shared" si="2"/>
        <v>400</v>
      </c>
      <c r="D32" s="27">
        <f t="shared" si="2"/>
        <v>430</v>
      </c>
      <c r="E32" s="27">
        <f t="shared" si="2"/>
        <v>440</v>
      </c>
      <c r="F32" s="27">
        <f t="shared" si="2"/>
        <v>420</v>
      </c>
      <c r="G32" s="27">
        <f>WAM2Data!B39</f>
        <v>34</v>
      </c>
      <c r="H32" s="60">
        <f t="shared" si="3"/>
        <v>1</v>
      </c>
      <c r="I32" s="60">
        <f t="shared" si="10"/>
        <v>1</v>
      </c>
      <c r="J32" s="60">
        <f t="shared" si="11"/>
        <v>1</v>
      </c>
      <c r="K32" s="60">
        <f t="shared" si="12"/>
        <v>1</v>
      </c>
      <c r="L32" s="60">
        <f t="shared" si="13"/>
        <v>1</v>
      </c>
      <c r="M32" s="60">
        <f t="shared" si="13"/>
        <v>1</v>
      </c>
      <c r="N32" s="61">
        <f t="shared" si="4"/>
        <v>279.5237387795034</v>
      </c>
      <c r="O32" s="61">
        <f t="shared" si="14"/>
        <v>170.18491925920608</v>
      </c>
      <c r="P32" s="61">
        <f t="shared" si="15"/>
        <v>398.25616853500964</v>
      </c>
      <c r="Q32" s="61">
        <f t="shared" si="16"/>
        <v>304.61206420869274</v>
      </c>
      <c r="R32" s="61">
        <f t="shared" si="17"/>
        <v>350.61072704941387</v>
      </c>
      <c r="S32" s="61">
        <f t="shared" si="5"/>
        <v>300.63752356636513</v>
      </c>
      <c r="T32" s="62">
        <f t="shared" si="6"/>
        <v>1</v>
      </c>
      <c r="U32" s="62">
        <f t="shared" si="7"/>
        <v>1</v>
      </c>
      <c r="V32" s="62">
        <f t="shared" si="8"/>
      </c>
      <c r="W32" s="62">
        <f t="shared" si="9"/>
        <v>1</v>
      </c>
      <c r="X32" s="57"/>
    </row>
    <row r="33" spans="1:24" ht="12.75">
      <c r="A33" s="64">
        <f>WAM2Data!B36</f>
        <v>31</v>
      </c>
      <c r="B33" s="27">
        <f>WAM2Data!C36</f>
        <v>400</v>
      </c>
      <c r="C33" s="27">
        <f t="shared" si="2"/>
        <v>430</v>
      </c>
      <c r="D33" s="27">
        <f t="shared" si="2"/>
        <v>440</v>
      </c>
      <c r="E33" s="27">
        <f t="shared" si="2"/>
        <v>420</v>
      </c>
      <c r="F33" s="27">
        <f t="shared" si="2"/>
        <v>390</v>
      </c>
      <c r="G33" s="27">
        <f>WAM2Data!B40</f>
        <v>35</v>
      </c>
      <c r="H33" s="60">
        <f t="shared" si="3"/>
        <v>1</v>
      </c>
      <c r="I33" s="60">
        <f t="shared" si="10"/>
        <v>1</v>
      </c>
      <c r="J33" s="60">
        <f t="shared" si="11"/>
        <v>1</v>
      </c>
      <c r="K33" s="60">
        <f t="shared" si="12"/>
        <v>1</v>
      </c>
      <c r="L33" s="60">
        <f t="shared" si="13"/>
        <v>0</v>
      </c>
      <c r="M33" s="60">
        <f t="shared" si="13"/>
        <v>1</v>
      </c>
      <c r="N33" s="61">
        <f t="shared" si="4"/>
        <v>294.2355145047404</v>
      </c>
      <c r="O33" s="61">
        <f t="shared" si="14"/>
        <v>182.94878820364653</v>
      </c>
      <c r="P33" s="61">
        <f t="shared" si="15"/>
        <v>407.5179398962889</v>
      </c>
      <c r="Q33" s="61">
        <f t="shared" si="16"/>
        <v>290.7660612901158</v>
      </c>
      <c r="R33" s="61">
        <f t="shared" si="17"/>
        <v>256.94285712989387</v>
      </c>
      <c r="S33" s="61">
        <f t="shared" si="5"/>
        <v>286.4822322049371</v>
      </c>
      <c r="T33" s="62">
        <f t="shared" si="6"/>
        <v>1</v>
      </c>
      <c r="U33" s="62">
        <f t="shared" si="7"/>
        <v>1</v>
      </c>
      <c r="V33" s="62">
        <f t="shared" si="8"/>
      </c>
      <c r="W33" s="62">
        <f t="shared" si="9"/>
        <v>1</v>
      </c>
      <c r="X33" s="57"/>
    </row>
    <row r="34" spans="1:24" ht="12.75">
      <c r="A34" s="64">
        <f>WAM2Data!B37</f>
        <v>32</v>
      </c>
      <c r="B34" s="27">
        <f>WAM2Data!C37</f>
        <v>430</v>
      </c>
      <c r="C34" s="27">
        <f t="shared" si="2"/>
        <v>440</v>
      </c>
      <c r="D34" s="27">
        <f t="shared" si="2"/>
        <v>420</v>
      </c>
      <c r="E34" s="27">
        <f t="shared" si="2"/>
        <v>390</v>
      </c>
      <c r="F34" s="27">
        <f t="shared" si="2"/>
        <v>360</v>
      </c>
      <c r="G34" s="27">
        <f>WAM2Data!B41</f>
        <v>36</v>
      </c>
      <c r="H34" s="60">
        <f t="shared" si="3"/>
        <v>1</v>
      </c>
      <c r="I34" s="60">
        <f t="shared" si="10"/>
        <v>1</v>
      </c>
      <c r="J34" s="60">
        <f t="shared" si="11"/>
        <v>1</v>
      </c>
      <c r="K34" s="60">
        <f t="shared" si="12"/>
        <v>0</v>
      </c>
      <c r="L34" s="60">
        <f t="shared" si="13"/>
        <v>0</v>
      </c>
      <c r="M34" s="60">
        <f t="shared" si="13"/>
        <v>1</v>
      </c>
      <c r="N34" s="61">
        <f t="shared" si="4"/>
        <v>316.30317809259594</v>
      </c>
      <c r="O34" s="61">
        <f t="shared" si="14"/>
        <v>187.20341118512667</v>
      </c>
      <c r="P34" s="61">
        <f t="shared" si="15"/>
        <v>388.99439717373036</v>
      </c>
      <c r="Q34" s="61">
        <f t="shared" si="16"/>
        <v>113.51346521104145</v>
      </c>
      <c r="R34" s="61">
        <f t="shared" si="17"/>
        <v>237.17802196605587</v>
      </c>
      <c r="S34" s="61">
        <f t="shared" si="5"/>
        <v>248.63849472571005</v>
      </c>
      <c r="T34" s="62">
        <f t="shared" si="6"/>
        <v>1</v>
      </c>
      <c r="U34" s="62">
        <f t="shared" si="7"/>
        <v>1</v>
      </c>
      <c r="V34" s="62">
        <f t="shared" si="8"/>
      </c>
      <c r="W34" s="62">
        <f t="shared" si="9"/>
        <v>1</v>
      </c>
      <c r="X34" s="57"/>
    </row>
    <row r="35" spans="1:24" ht="12.75">
      <c r="A35" s="64">
        <f>WAM2Data!B38</f>
        <v>33</v>
      </c>
      <c r="B35" s="27">
        <f>WAM2Data!C38</f>
        <v>440</v>
      </c>
      <c r="C35" s="27">
        <f t="shared" si="2"/>
        <v>420</v>
      </c>
      <c r="D35" s="27">
        <f t="shared" si="2"/>
        <v>390</v>
      </c>
      <c r="E35" s="27">
        <f t="shared" si="2"/>
        <v>360</v>
      </c>
      <c r="F35" s="27">
        <f t="shared" si="2"/>
        <v>350</v>
      </c>
      <c r="G35" s="27">
        <f>WAM2Data!B42</f>
        <v>37</v>
      </c>
      <c r="H35" s="60">
        <f t="shared" si="3"/>
        <v>1</v>
      </c>
      <c r="I35" s="60">
        <f t="shared" si="10"/>
        <v>1</v>
      </c>
      <c r="J35" s="60">
        <f t="shared" si="11"/>
        <v>0</v>
      </c>
      <c r="K35" s="60">
        <f t="shared" si="12"/>
        <v>0</v>
      </c>
      <c r="L35" s="60">
        <f t="shared" si="13"/>
        <v>0</v>
      </c>
      <c r="M35" s="60">
        <f t="shared" si="13"/>
        <v>1</v>
      </c>
      <c r="N35" s="61">
        <f t="shared" si="4"/>
        <v>323.6590659552145</v>
      </c>
      <c r="O35" s="61">
        <f t="shared" si="14"/>
        <v>178.69416522216636</v>
      </c>
      <c r="P35" s="61">
        <f t="shared" si="15"/>
        <v>76.82255583391333</v>
      </c>
      <c r="Q35" s="61">
        <f t="shared" si="16"/>
        <v>104.7816601948075</v>
      </c>
      <c r="R35" s="61">
        <f t="shared" si="17"/>
        <v>230.58974357810987</v>
      </c>
      <c r="S35" s="61">
        <f t="shared" si="5"/>
        <v>182.90943815684233</v>
      </c>
      <c r="T35" s="62">
        <f t="shared" si="6"/>
        <v>0</v>
      </c>
      <c r="U35" s="62">
        <f t="shared" si="7"/>
        <v>0</v>
      </c>
      <c r="V35" s="62">
        <f t="shared" si="8"/>
      </c>
      <c r="W35" s="62">
        <f t="shared" si="9"/>
        <v>0</v>
      </c>
      <c r="X35" s="57"/>
    </row>
    <row r="36" spans="1:24" ht="12.75">
      <c r="A36" s="64">
        <f>WAM2Data!B39</f>
        <v>34</v>
      </c>
      <c r="B36" s="27">
        <f>WAM2Data!C39</f>
        <v>420</v>
      </c>
      <c r="C36" s="27">
        <f t="shared" si="2"/>
        <v>390</v>
      </c>
      <c r="D36" s="27">
        <f t="shared" si="2"/>
        <v>360</v>
      </c>
      <c r="E36" s="27">
        <f t="shared" si="2"/>
        <v>350</v>
      </c>
      <c r="F36" s="27">
        <f t="shared" si="2"/>
        <v>370</v>
      </c>
      <c r="G36" s="27">
        <f>WAM2Data!B43</f>
        <v>38</v>
      </c>
      <c r="H36" s="60">
        <f t="shared" si="3"/>
        <v>1</v>
      </c>
      <c r="I36" s="60">
        <f t="shared" si="10"/>
        <v>1</v>
      </c>
      <c r="J36" s="60">
        <f t="shared" si="11"/>
        <v>0</v>
      </c>
      <c r="K36" s="60">
        <f t="shared" si="12"/>
        <v>0</v>
      </c>
      <c r="L36" s="60">
        <f t="shared" si="13"/>
        <v>0</v>
      </c>
      <c r="M36" s="60">
        <f t="shared" si="13"/>
        <v>1</v>
      </c>
      <c r="N36" s="61">
        <f t="shared" si="4"/>
        <v>308.94729022997745</v>
      </c>
      <c r="O36" s="61">
        <f t="shared" si="14"/>
        <v>165.93029627772592</v>
      </c>
      <c r="P36" s="61">
        <f t="shared" si="15"/>
        <v>70.91312846207384</v>
      </c>
      <c r="Q36" s="61">
        <f t="shared" si="16"/>
        <v>101.87105852272951</v>
      </c>
      <c r="R36" s="61">
        <f t="shared" si="17"/>
        <v>243.76630035400186</v>
      </c>
      <c r="S36" s="61">
        <f t="shared" si="5"/>
        <v>178.28561476930173</v>
      </c>
      <c r="T36" s="62">
        <f t="shared" si="6"/>
        <v>0</v>
      </c>
      <c r="U36" s="62">
        <f t="shared" si="7"/>
        <v>0</v>
      </c>
      <c r="V36" s="62">
        <f t="shared" si="8"/>
      </c>
      <c r="W36" s="62">
        <f t="shared" si="9"/>
        <v>0</v>
      </c>
      <c r="X36" s="57"/>
    </row>
    <row r="37" spans="1:24" ht="12.75">
      <c r="A37" s="64">
        <f>WAM2Data!B40</f>
        <v>35</v>
      </c>
      <c r="B37" s="27">
        <f>WAM2Data!C40</f>
        <v>390</v>
      </c>
      <c r="C37" s="27">
        <f t="shared" si="2"/>
        <v>360</v>
      </c>
      <c r="D37" s="27">
        <f t="shared" si="2"/>
        <v>350</v>
      </c>
      <c r="E37" s="27">
        <f t="shared" si="2"/>
        <v>370</v>
      </c>
      <c r="F37" s="27">
        <f t="shared" si="2"/>
        <v>450</v>
      </c>
      <c r="G37" s="27">
        <f>WAM2Data!B44</f>
        <v>39</v>
      </c>
      <c r="H37" s="60">
        <f t="shared" si="3"/>
        <v>1</v>
      </c>
      <c r="I37" s="60">
        <f t="shared" si="10"/>
        <v>0</v>
      </c>
      <c r="J37" s="60">
        <f t="shared" si="11"/>
        <v>0</v>
      </c>
      <c r="K37" s="60">
        <f t="shared" si="12"/>
        <v>0</v>
      </c>
      <c r="L37" s="60">
        <f t="shared" si="13"/>
        <v>1</v>
      </c>
      <c r="M37" s="60">
        <f t="shared" si="13"/>
        <v>1</v>
      </c>
      <c r="N37" s="61">
        <f t="shared" si="4"/>
        <v>286.87962664212193</v>
      </c>
      <c r="O37" s="61">
        <f t="shared" si="14"/>
        <v>243.5605601965222</v>
      </c>
      <c r="P37" s="61">
        <f t="shared" si="15"/>
        <v>68.94331933812734</v>
      </c>
      <c r="Q37" s="61">
        <f t="shared" si="16"/>
        <v>107.69226186688547</v>
      </c>
      <c r="R37" s="61">
        <f t="shared" si="17"/>
        <v>375.6543504100863</v>
      </c>
      <c r="S37" s="61">
        <f t="shared" si="5"/>
        <v>216.54602369074865</v>
      </c>
      <c r="T37" s="62">
        <f t="shared" si="6"/>
        <v>0</v>
      </c>
      <c r="U37" s="62">
        <f t="shared" si="7"/>
        <v>0</v>
      </c>
      <c r="V37" s="62">
        <f t="shared" si="8"/>
      </c>
      <c r="W37" s="62">
        <f t="shared" si="9"/>
        <v>0</v>
      </c>
      <c r="X37" s="57"/>
    </row>
    <row r="38" spans="1:24" ht="12.75">
      <c r="A38" s="64">
        <f>WAM2Data!B41</f>
        <v>36</v>
      </c>
      <c r="B38" s="27">
        <f>WAM2Data!C41</f>
        <v>360</v>
      </c>
      <c r="C38" s="27">
        <f t="shared" si="2"/>
        <v>350</v>
      </c>
      <c r="D38" s="27">
        <f t="shared" si="2"/>
        <v>370</v>
      </c>
      <c r="E38" s="27">
        <f t="shared" si="2"/>
        <v>450</v>
      </c>
      <c r="F38" s="27">
        <f t="shared" si="2"/>
        <v>420</v>
      </c>
      <c r="G38" s="27">
        <f>WAM2Data!B45</f>
        <v>40</v>
      </c>
      <c r="H38" s="60">
        <f t="shared" si="3"/>
        <v>1</v>
      </c>
      <c r="I38" s="60">
        <f t="shared" si="10"/>
        <v>0</v>
      </c>
      <c r="J38" s="60">
        <f t="shared" si="11"/>
        <v>0</v>
      </c>
      <c r="K38" s="60">
        <f t="shared" si="12"/>
        <v>1</v>
      </c>
      <c r="L38" s="60">
        <f t="shared" si="13"/>
        <v>1</v>
      </c>
      <c r="M38" s="60">
        <f t="shared" si="13"/>
        <v>1</v>
      </c>
      <c r="N38" s="61">
        <f t="shared" si="4"/>
        <v>264.8119630542664</v>
      </c>
      <c r="O38" s="61">
        <f t="shared" si="14"/>
        <v>236.79498907995216</v>
      </c>
      <c r="P38" s="61">
        <f t="shared" si="15"/>
        <v>72.88293758602033</v>
      </c>
      <c r="Q38" s="61">
        <f t="shared" si="16"/>
        <v>311.5350656679812</v>
      </c>
      <c r="R38" s="61">
        <f t="shared" si="17"/>
        <v>350.61072704941387</v>
      </c>
      <c r="S38" s="61">
        <f t="shared" si="5"/>
        <v>247.3271364875268</v>
      </c>
      <c r="T38" s="62">
        <f t="shared" si="6"/>
        <v>1</v>
      </c>
      <c r="U38" s="62">
        <f>IF(T38=M38,1,0)</f>
        <v>1</v>
      </c>
      <c r="V38" s="62">
        <f t="shared" si="8"/>
      </c>
      <c r="W38" s="62">
        <f t="shared" si="9"/>
        <v>1</v>
      </c>
      <c r="X38" s="57"/>
    </row>
    <row r="39" spans="1:24" ht="12.75">
      <c r="A39" s="64">
        <f>WAM2Data!B42</f>
        <v>37</v>
      </c>
      <c r="B39" s="27">
        <f>WAM2Data!C42</f>
        <v>350</v>
      </c>
      <c r="C39" s="27">
        <f t="shared" si="2"/>
        <v>370</v>
      </c>
      <c r="D39" s="27">
        <f t="shared" si="2"/>
        <v>450</v>
      </c>
      <c r="E39" s="27">
        <f t="shared" si="2"/>
        <v>420</v>
      </c>
      <c r="F39" s="27">
        <f t="shared" si="2"/>
        <v>400</v>
      </c>
      <c r="G39" s="27">
        <f>WAM2Data!B46</f>
        <v>41</v>
      </c>
      <c r="H39" s="60">
        <f t="shared" si="3"/>
        <v>1</v>
      </c>
      <c r="I39" s="60">
        <f t="shared" si="10"/>
        <v>1</v>
      </c>
      <c r="J39" s="60">
        <f t="shared" si="11"/>
        <v>1</v>
      </c>
      <c r="K39" s="60">
        <f t="shared" si="12"/>
        <v>1</v>
      </c>
      <c r="L39" s="60">
        <f t="shared" si="13"/>
        <v>0</v>
      </c>
      <c r="M39" s="60">
        <f t="shared" si="13"/>
        <v>1</v>
      </c>
      <c r="N39" s="61">
        <f t="shared" si="4"/>
        <v>257.45607519164787</v>
      </c>
      <c r="O39" s="61">
        <f t="shared" si="14"/>
        <v>157.4210503147656</v>
      </c>
      <c r="P39" s="61">
        <f t="shared" si="15"/>
        <v>416.77971125756824</v>
      </c>
      <c r="Q39" s="61">
        <f t="shared" si="16"/>
        <v>290.7660612901158</v>
      </c>
      <c r="R39" s="61">
        <f t="shared" si="17"/>
        <v>263.53113551783986</v>
      </c>
      <c r="S39" s="61">
        <f t="shared" si="5"/>
        <v>277.19080671438746</v>
      </c>
      <c r="T39" s="62">
        <f t="shared" si="6"/>
        <v>1</v>
      </c>
      <c r="U39" s="62">
        <f t="shared" si="7"/>
        <v>1</v>
      </c>
      <c r="V39" s="62">
        <f t="shared" si="8"/>
      </c>
      <c r="W39" s="62">
        <f t="shared" si="9"/>
        <v>1</v>
      </c>
      <c r="X39" s="57"/>
    </row>
    <row r="40" spans="1:24" ht="12.75">
      <c r="A40" s="64">
        <f>WAM2Data!B43</f>
        <v>38</v>
      </c>
      <c r="B40" s="27">
        <f>WAM2Data!C43</f>
        <v>370</v>
      </c>
      <c r="C40" s="27">
        <f t="shared" si="2"/>
        <v>450</v>
      </c>
      <c r="D40" s="27">
        <f t="shared" si="2"/>
        <v>420</v>
      </c>
      <c r="E40" s="27">
        <f t="shared" si="2"/>
        <v>400</v>
      </c>
      <c r="F40" s="27">
        <f t="shared" si="2"/>
        <v>410</v>
      </c>
      <c r="G40" s="27">
        <f>WAM2Data!B47</f>
        <v>42</v>
      </c>
      <c r="H40" s="60">
        <f t="shared" si="3"/>
        <v>1</v>
      </c>
      <c r="I40" s="60">
        <f t="shared" si="10"/>
        <v>1</v>
      </c>
      <c r="J40" s="60">
        <f t="shared" si="11"/>
        <v>1</v>
      </c>
      <c r="K40" s="60">
        <f t="shared" si="12"/>
        <v>0</v>
      </c>
      <c r="L40" s="60">
        <f t="shared" si="13"/>
        <v>1</v>
      </c>
      <c r="M40" s="60">
        <f t="shared" si="13"/>
        <v>1</v>
      </c>
      <c r="N40" s="61">
        <f t="shared" si="4"/>
        <v>272.1678509168849</v>
      </c>
      <c r="O40" s="61">
        <f t="shared" si="14"/>
        <v>191.45803416660684</v>
      </c>
      <c r="P40" s="61">
        <f t="shared" si="15"/>
        <v>388.99439717373036</v>
      </c>
      <c r="Q40" s="61">
        <f t="shared" si="16"/>
        <v>116.42406688311944</v>
      </c>
      <c r="R40" s="61">
        <f t="shared" si="17"/>
        <v>342.26285259585643</v>
      </c>
      <c r="S40" s="61">
        <f t="shared" si="5"/>
        <v>262.26144034723956</v>
      </c>
      <c r="T40" s="62">
        <f>IF(S40&gt;S$49,1,0)</f>
        <v>1</v>
      </c>
      <c r="U40" s="62">
        <f t="shared" si="7"/>
        <v>1</v>
      </c>
      <c r="V40" s="62">
        <f t="shared" si="8"/>
      </c>
      <c r="W40" s="62">
        <f t="shared" si="9"/>
        <v>1</v>
      </c>
      <c r="X40" s="57"/>
    </row>
    <row r="41" spans="1:24" ht="12.75">
      <c r="A41" s="64">
        <f>WAM2Data!B44</f>
        <v>39</v>
      </c>
      <c r="B41" s="27">
        <f>WAM2Data!C44</f>
        <v>450</v>
      </c>
      <c r="C41" s="27">
        <f t="shared" si="2"/>
        <v>420</v>
      </c>
      <c r="D41" s="27">
        <f t="shared" si="2"/>
        <v>400</v>
      </c>
      <c r="E41" s="27">
        <f t="shared" si="2"/>
        <v>410</v>
      </c>
      <c r="F41" s="27">
        <f t="shared" si="2"/>
        <v>370</v>
      </c>
      <c r="G41" s="27">
        <f>WAM2Data!B48</f>
        <v>43</v>
      </c>
      <c r="H41" s="60">
        <f t="shared" si="3"/>
        <v>1</v>
      </c>
      <c r="I41" s="60">
        <f t="shared" si="10"/>
        <v>1</v>
      </c>
      <c r="J41" s="60">
        <f t="shared" si="11"/>
        <v>0</v>
      </c>
      <c r="K41" s="60">
        <f t="shared" si="12"/>
        <v>0</v>
      </c>
      <c r="L41" s="60">
        <f t="shared" si="13"/>
        <v>0</v>
      </c>
      <c r="M41" s="60">
        <f t="shared" si="13"/>
        <v>1</v>
      </c>
      <c r="N41" s="61">
        <f t="shared" si="4"/>
        <v>331.014953817833</v>
      </c>
      <c r="O41" s="61">
        <f t="shared" si="14"/>
        <v>178.69416522216636</v>
      </c>
      <c r="P41" s="61">
        <f t="shared" si="15"/>
        <v>78.79236495785982</v>
      </c>
      <c r="Q41" s="61">
        <f t="shared" si="16"/>
        <v>119.33466855519742</v>
      </c>
      <c r="R41" s="61">
        <f t="shared" si="17"/>
        <v>243.76630035400186</v>
      </c>
      <c r="S41" s="61">
        <f t="shared" si="5"/>
        <v>190.32049058141166</v>
      </c>
      <c r="T41" s="62">
        <f t="shared" si="6"/>
        <v>0</v>
      </c>
      <c r="U41" s="62">
        <f t="shared" si="7"/>
        <v>0</v>
      </c>
      <c r="V41" s="62">
        <f t="shared" si="8"/>
      </c>
      <c r="W41" s="62">
        <f t="shared" si="9"/>
        <v>0</v>
      </c>
      <c r="X41" s="57"/>
    </row>
    <row r="42" spans="1:24" ht="12.75">
      <c r="A42" s="64">
        <f>WAM2Data!B45</f>
        <v>40</v>
      </c>
      <c r="B42" s="27">
        <f>WAM2Data!C45</f>
        <v>420</v>
      </c>
      <c r="C42" s="27">
        <f t="shared" si="2"/>
        <v>400</v>
      </c>
      <c r="D42" s="27">
        <f t="shared" si="2"/>
        <v>410</v>
      </c>
      <c r="E42" s="27">
        <f t="shared" si="2"/>
        <v>370</v>
      </c>
      <c r="F42" s="27">
        <f t="shared" si="2"/>
        <v>350</v>
      </c>
      <c r="G42" s="27">
        <f>WAM2Data!B49</f>
        <v>44</v>
      </c>
      <c r="H42" s="60">
        <f t="shared" si="3"/>
        <v>1</v>
      </c>
      <c r="I42" s="60">
        <f t="shared" si="10"/>
        <v>1</v>
      </c>
      <c r="J42" s="60">
        <f t="shared" si="11"/>
        <v>1</v>
      </c>
      <c r="K42" s="60">
        <f t="shared" si="12"/>
        <v>0</v>
      </c>
      <c r="L42" s="60">
        <f t="shared" si="13"/>
        <v>0</v>
      </c>
      <c r="M42" s="60">
        <f t="shared" si="13"/>
        <v>1</v>
      </c>
      <c r="N42" s="61">
        <f t="shared" si="4"/>
        <v>308.94729022997745</v>
      </c>
      <c r="O42" s="61">
        <f t="shared" si="14"/>
        <v>170.18491925920608</v>
      </c>
      <c r="P42" s="61">
        <f t="shared" si="15"/>
        <v>379.73262581245103</v>
      </c>
      <c r="Q42" s="61">
        <f t="shared" si="16"/>
        <v>107.69226186688547</v>
      </c>
      <c r="R42" s="61">
        <f t="shared" si="17"/>
        <v>230.58974357810987</v>
      </c>
      <c r="S42" s="61">
        <f t="shared" si="5"/>
        <v>239.429368149326</v>
      </c>
      <c r="T42" s="62">
        <f t="shared" si="6"/>
        <v>1</v>
      </c>
      <c r="U42" s="62">
        <f t="shared" si="7"/>
        <v>1</v>
      </c>
      <c r="V42" s="62">
        <f t="shared" si="8"/>
      </c>
      <c r="W42" s="62">
        <f t="shared" si="9"/>
        <v>1</v>
      </c>
      <c r="X42" s="57"/>
    </row>
    <row r="43" spans="1:24" ht="12.75">
      <c r="A43" s="64">
        <f>WAM2Data!B46</f>
        <v>41</v>
      </c>
      <c r="B43" s="27">
        <f>WAM2Data!C46</f>
        <v>400</v>
      </c>
      <c r="C43" s="27">
        <f t="shared" si="2"/>
        <v>410</v>
      </c>
      <c r="D43" s="27">
        <f t="shared" si="2"/>
        <v>370</v>
      </c>
      <c r="E43" s="27">
        <f t="shared" si="2"/>
        <v>350</v>
      </c>
      <c r="F43" s="27">
        <f t="shared" si="2"/>
        <v>330</v>
      </c>
      <c r="G43" s="27">
        <f>WAM2Data!B50</f>
        <v>45</v>
      </c>
      <c r="H43" s="60">
        <f t="shared" si="3"/>
        <v>1</v>
      </c>
      <c r="I43" s="60">
        <f t="shared" si="10"/>
        <v>1</v>
      </c>
      <c r="J43" s="60">
        <f t="shared" si="11"/>
        <v>0</v>
      </c>
      <c r="K43" s="60">
        <f t="shared" si="12"/>
        <v>0</v>
      </c>
      <c r="L43" s="60">
        <f t="shared" si="13"/>
        <v>0</v>
      </c>
      <c r="M43" s="60">
        <f t="shared" si="13"/>
        <v>1</v>
      </c>
      <c r="N43" s="61">
        <f t="shared" si="4"/>
        <v>294.2355145047404</v>
      </c>
      <c r="O43" s="61">
        <f t="shared" si="14"/>
        <v>174.43954224068622</v>
      </c>
      <c r="P43" s="61">
        <f t="shared" si="15"/>
        <v>72.88293758602033</v>
      </c>
      <c r="Q43" s="61">
        <f t="shared" si="16"/>
        <v>101.87105852272951</v>
      </c>
      <c r="R43" s="61">
        <f t="shared" si="17"/>
        <v>217.41318680221787</v>
      </c>
      <c r="S43" s="61">
        <f t="shared" si="5"/>
        <v>172.16844793127888</v>
      </c>
      <c r="T43" s="62">
        <f t="shared" si="6"/>
        <v>0</v>
      </c>
      <c r="U43" s="62">
        <f t="shared" si="7"/>
        <v>0</v>
      </c>
      <c r="V43" s="62">
        <f t="shared" si="8"/>
      </c>
      <c r="W43" s="62">
        <f t="shared" si="9"/>
        <v>0</v>
      </c>
      <c r="X43" s="57"/>
    </row>
    <row r="44" spans="1:24" ht="12.75">
      <c r="A44" s="64">
        <f>WAM2Data!B47</f>
        <v>42</v>
      </c>
      <c r="B44" s="27">
        <f>WAM2Data!C47</f>
        <v>410</v>
      </c>
      <c r="C44" s="27">
        <f t="shared" si="2"/>
        <v>370</v>
      </c>
      <c r="D44" s="27">
        <f t="shared" si="2"/>
        <v>350</v>
      </c>
      <c r="E44" s="27">
        <f t="shared" si="2"/>
        <v>330</v>
      </c>
      <c r="F44" s="27">
        <f t="shared" si="2"/>
        <v>300</v>
      </c>
      <c r="G44" s="27">
        <f>WAM2Data!B51</f>
        <v>46</v>
      </c>
      <c r="H44" s="60">
        <f t="shared" si="3"/>
        <v>1</v>
      </c>
      <c r="I44" s="60">
        <f t="shared" si="10"/>
        <v>1</v>
      </c>
      <c r="J44" s="60">
        <f t="shared" si="11"/>
        <v>0</v>
      </c>
      <c r="K44" s="60">
        <f t="shared" si="12"/>
        <v>0</v>
      </c>
      <c r="L44" s="60">
        <f t="shared" si="13"/>
        <v>0</v>
      </c>
      <c r="M44" s="60">
        <f t="shared" si="13"/>
        <v>1</v>
      </c>
      <c r="N44" s="61">
        <f t="shared" si="4"/>
        <v>301.59140236735897</v>
      </c>
      <c r="O44" s="61">
        <f t="shared" si="14"/>
        <v>157.4210503147656</v>
      </c>
      <c r="P44" s="61">
        <f t="shared" si="15"/>
        <v>68.94331933812734</v>
      </c>
      <c r="Q44" s="61">
        <f t="shared" si="16"/>
        <v>96.04985517857354</v>
      </c>
      <c r="R44" s="61">
        <f t="shared" si="17"/>
        <v>197.6483516383799</v>
      </c>
      <c r="S44" s="61">
        <f t="shared" si="5"/>
        <v>164.3307957674411</v>
      </c>
      <c r="T44" s="62">
        <f t="shared" si="6"/>
        <v>0</v>
      </c>
      <c r="U44" s="62">
        <f t="shared" si="7"/>
        <v>0</v>
      </c>
      <c r="V44" s="62">
        <f t="shared" si="8"/>
      </c>
      <c r="W44" s="62">
        <f t="shared" si="9"/>
        <v>0</v>
      </c>
      <c r="X44" s="57"/>
    </row>
    <row r="45" spans="1:24" ht="12.75">
      <c r="A45" s="64">
        <f>WAM2Data!B48</f>
        <v>43</v>
      </c>
      <c r="B45" s="27">
        <f>WAM2Data!C48</f>
        <v>370</v>
      </c>
      <c r="C45" s="27">
        <f t="shared" si="2"/>
        <v>350</v>
      </c>
      <c r="D45" s="27">
        <f t="shared" si="2"/>
        <v>330</v>
      </c>
      <c r="E45" s="27">
        <f t="shared" si="2"/>
        <v>300</v>
      </c>
      <c r="F45" s="27">
        <f t="shared" si="2"/>
        <v>320</v>
      </c>
      <c r="G45" s="27">
        <f>WAM2Data!B52</f>
        <v>47</v>
      </c>
      <c r="H45" s="60">
        <f t="shared" si="3"/>
        <v>1</v>
      </c>
      <c r="I45" s="60">
        <f t="shared" si="10"/>
        <v>0</v>
      </c>
      <c r="J45" s="60">
        <f t="shared" si="11"/>
        <v>0</v>
      </c>
      <c r="K45" s="60">
        <f t="shared" si="12"/>
        <v>0</v>
      </c>
      <c r="L45" s="60">
        <f t="shared" si="13"/>
        <v>0</v>
      </c>
      <c r="M45" s="60">
        <f t="shared" si="13"/>
        <v>1</v>
      </c>
      <c r="N45" s="61">
        <f t="shared" si="4"/>
        <v>272.1678509168849</v>
      </c>
      <c r="O45" s="61">
        <f t="shared" si="14"/>
        <v>236.79498907995216</v>
      </c>
      <c r="P45" s="61">
        <f t="shared" si="15"/>
        <v>65.00370109023434</v>
      </c>
      <c r="Q45" s="61">
        <f t="shared" si="16"/>
        <v>87.31805016233957</v>
      </c>
      <c r="R45" s="61">
        <f t="shared" si="17"/>
        <v>210.82490841427187</v>
      </c>
      <c r="S45" s="61">
        <f t="shared" si="5"/>
        <v>174.42189993273655</v>
      </c>
      <c r="T45" s="62">
        <f t="shared" si="6"/>
        <v>0</v>
      </c>
      <c r="U45" s="62">
        <f t="shared" si="7"/>
        <v>0</v>
      </c>
      <c r="V45" s="62">
        <f t="shared" si="8"/>
      </c>
      <c r="W45" s="62">
        <f t="shared" si="9"/>
        <v>0</v>
      </c>
      <c r="X45" s="57"/>
    </row>
    <row r="46" spans="1:24" ht="13.5" thickBot="1">
      <c r="A46" s="64">
        <f>WAM2Data!B49</f>
        <v>44</v>
      </c>
      <c r="B46" s="27">
        <f>WAM2Data!C49</f>
        <v>350</v>
      </c>
      <c r="C46" s="27">
        <f>WAM2Data!C50</f>
        <v>330</v>
      </c>
      <c r="D46" s="27">
        <f>WAM2Data!C51</f>
        <v>300</v>
      </c>
      <c r="E46" s="27">
        <f>WAM2Data!C52</f>
        <v>320</v>
      </c>
      <c r="F46" s="27">
        <f>WAM2Data!C53</f>
        <v>310</v>
      </c>
      <c r="G46" s="27">
        <f>WAM2Data!B53</f>
        <v>48</v>
      </c>
      <c r="H46" s="60">
        <f t="shared" si="3"/>
        <v>1</v>
      </c>
      <c r="I46" s="60">
        <f t="shared" si="10"/>
        <v>0</v>
      </c>
      <c r="J46" s="60">
        <f t="shared" si="11"/>
        <v>0</v>
      </c>
      <c r="K46" s="60">
        <f t="shared" si="12"/>
        <v>0</v>
      </c>
      <c r="L46" s="60">
        <f t="shared" si="13"/>
        <v>0</v>
      </c>
      <c r="M46" s="60">
        <f t="shared" si="13"/>
        <v>1</v>
      </c>
      <c r="N46" s="61">
        <f t="shared" si="4"/>
        <v>257.45607519164787</v>
      </c>
      <c r="O46" s="61">
        <f t="shared" si="14"/>
        <v>223.26384684681204</v>
      </c>
      <c r="P46" s="61">
        <f t="shared" si="15"/>
        <v>59.09427371839486</v>
      </c>
      <c r="Q46" s="61">
        <f t="shared" si="16"/>
        <v>93.13925350649555</v>
      </c>
      <c r="R46" s="61">
        <f t="shared" si="17"/>
        <v>204.23663002632588</v>
      </c>
      <c r="S46" s="61">
        <f>AVERAGE(N46:R46)</f>
        <v>167.43801585793526</v>
      </c>
      <c r="T46" s="62">
        <f t="shared" si="6"/>
        <v>0</v>
      </c>
      <c r="U46" s="62">
        <f t="shared" si="7"/>
        <v>0</v>
      </c>
      <c r="V46" s="62">
        <f t="shared" si="8"/>
      </c>
      <c r="W46" s="62">
        <f t="shared" si="9"/>
        <v>0</v>
      </c>
      <c r="X46" s="57"/>
    </row>
    <row r="47" spans="1:23" ht="12.75">
      <c r="A47" s="68" t="s">
        <v>120</v>
      </c>
      <c r="B47" s="69">
        <f aca="true" t="shared" si="18" ref="B47:G47">MAX(B3:B46)</f>
        <v>450</v>
      </c>
      <c r="C47" s="69">
        <f t="shared" si="18"/>
        <v>450</v>
      </c>
      <c r="D47" s="69">
        <f t="shared" si="18"/>
        <v>450</v>
      </c>
      <c r="E47" s="69">
        <f t="shared" si="18"/>
        <v>450</v>
      </c>
      <c r="F47" s="69">
        <f t="shared" si="18"/>
        <v>450</v>
      </c>
      <c r="G47" s="69">
        <f t="shared" si="18"/>
        <v>48</v>
      </c>
      <c r="H47" s="70">
        <f aca="true" ca="1" t="shared" si="19" ref="H47:M47">RAND()</f>
        <v>0.7355887862618511</v>
      </c>
      <c r="I47" s="70">
        <f ca="1" t="shared" si="19"/>
        <v>0.42546229814801517</v>
      </c>
      <c r="J47" s="70">
        <f ca="1" t="shared" si="19"/>
        <v>0.9261771361279294</v>
      </c>
      <c r="K47" s="70">
        <f ca="1" t="shared" si="19"/>
        <v>0.6923001459288471</v>
      </c>
      <c r="L47" s="70">
        <f ca="1" t="shared" si="19"/>
        <v>0.8347874453557473</v>
      </c>
      <c r="M47" s="73">
        <f ca="1" t="shared" si="19"/>
        <v>0.5595318017627431</v>
      </c>
      <c r="R47" s="67" t="s">
        <v>119</v>
      </c>
      <c r="S47" s="75">
        <f>MIN(S3:S46)</f>
        <v>164.3307957674411</v>
      </c>
      <c r="V47" s="58">
        <f>SUM(V3:V46)/COUNT(V3:V46)</f>
        <v>0.5172413793103449</v>
      </c>
      <c r="W47" s="58">
        <f>SUM(W3:W46)/COUNT(W3:W46)</f>
        <v>0.4666666666666667</v>
      </c>
    </row>
    <row r="48" spans="1:23" ht="13.5" thickBot="1">
      <c r="A48" s="68" t="s">
        <v>119</v>
      </c>
      <c r="B48" s="69">
        <f aca="true" t="shared" si="20" ref="B48:G48">MIN(B4:B47)</f>
        <v>300</v>
      </c>
      <c r="C48" s="69">
        <f t="shared" si="20"/>
        <v>300</v>
      </c>
      <c r="D48" s="69">
        <f t="shared" si="20"/>
        <v>300</v>
      </c>
      <c r="E48" s="69">
        <f t="shared" si="20"/>
        <v>300</v>
      </c>
      <c r="F48" s="69">
        <f t="shared" si="20"/>
        <v>300</v>
      </c>
      <c r="G48" s="69">
        <f t="shared" si="20"/>
        <v>6</v>
      </c>
      <c r="H48" s="71">
        <f aca="true" ca="1" t="shared" si="21" ref="H48:M48">RAND()</f>
        <v>0.8701277122274984</v>
      </c>
      <c r="I48" s="72">
        <f ca="1" t="shared" si="21"/>
        <v>0.6765571116570062</v>
      </c>
      <c r="J48" s="72">
        <f ca="1" t="shared" si="21"/>
        <v>0.19698091239464954</v>
      </c>
      <c r="K48" s="72">
        <f ca="1" t="shared" si="21"/>
        <v>0.2910601672077986</v>
      </c>
      <c r="L48" s="72">
        <f ca="1" t="shared" si="21"/>
        <v>0.6588278387945996</v>
      </c>
      <c r="M48" s="74">
        <f ca="1" t="shared" si="21"/>
        <v>0.37315211189984954</v>
      </c>
      <c r="R48" s="67" t="s">
        <v>120</v>
      </c>
      <c r="S48" s="75">
        <f>MAX(S3:S46)</f>
        <v>305.5027747038606</v>
      </c>
      <c r="V48" s="59">
        <f>1-V47</f>
        <v>0.48275862068965514</v>
      </c>
      <c r="W48" s="59">
        <f>1-W47</f>
        <v>0.5333333333333333</v>
      </c>
    </row>
    <row r="49" spans="1:19" ht="12.75">
      <c r="A49" s="68" t="s">
        <v>153</v>
      </c>
      <c r="B49" s="69">
        <f ca="1">RAND()*(B47-B48)+B48</f>
        <v>306.33324713438896</v>
      </c>
      <c r="C49" s="69">
        <f ca="1">RAND()*(C47-C48)+C48</f>
        <v>364.31953164593443</v>
      </c>
      <c r="D49" s="69">
        <f ca="1">RAND()*(D47-D48)+D48</f>
        <v>401.8080875186253</v>
      </c>
      <c r="E49" s="69">
        <f ca="1">RAND()*(E47-E48)+E48</f>
        <v>414.13014417797467</v>
      </c>
      <c r="F49" s="69">
        <f ca="1">RAND()*(F47-F48)+F48</f>
        <v>406.9843721684964</v>
      </c>
      <c r="G49" s="69"/>
      <c r="R49" s="67" t="s">
        <v>127</v>
      </c>
      <c r="S49" s="75">
        <f>MEDIAN(S3:S46)</f>
        <v>227.9876959200373</v>
      </c>
    </row>
    <row r="50" spans="1:7" ht="12.75">
      <c r="A50" s="68" t="s">
        <v>127</v>
      </c>
      <c r="B50" s="69"/>
      <c r="C50" s="69"/>
      <c r="D50" s="69"/>
      <c r="E50" s="69"/>
      <c r="F50" s="69"/>
      <c r="G50" s="69">
        <f>MEDIAN(B3:B46)</f>
        <v>400</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W49"/>
  <sheetViews>
    <sheetView workbookViewId="0" topLeftCell="N32">
      <selection activeCell="Y56" sqref="Y56"/>
    </sheetView>
  </sheetViews>
  <sheetFormatPr defaultColWidth="9.00390625" defaultRowHeight="12.75"/>
  <sheetData>
    <row r="1" ht="12.75">
      <c r="A1" t="s">
        <v>168</v>
      </c>
    </row>
    <row r="2" spans="2:23" ht="12.75">
      <c r="B2">
        <v>1</v>
      </c>
      <c r="C2">
        <v>2</v>
      </c>
      <c r="D2">
        <v>3</v>
      </c>
      <c r="E2">
        <v>4</v>
      </c>
      <c r="F2">
        <v>5</v>
      </c>
      <c r="H2" t="s">
        <v>121</v>
      </c>
      <c r="I2" t="s">
        <v>122</v>
      </c>
      <c r="J2" t="s">
        <v>123</v>
      </c>
      <c r="K2" t="s">
        <v>124</v>
      </c>
      <c r="L2" t="s">
        <v>126</v>
      </c>
      <c r="M2" t="s">
        <v>125</v>
      </c>
      <c r="N2" t="s">
        <v>121</v>
      </c>
      <c r="O2" t="s">
        <v>122</v>
      </c>
      <c r="P2" t="s">
        <v>123</v>
      </c>
      <c r="Q2" t="s">
        <v>124</v>
      </c>
      <c r="R2" t="s">
        <v>126</v>
      </c>
      <c r="S2" t="s">
        <v>125</v>
      </c>
      <c r="T2" t="s">
        <v>154</v>
      </c>
      <c r="U2" t="s">
        <v>154</v>
      </c>
      <c r="V2" t="s">
        <v>128</v>
      </c>
      <c r="W2" t="s">
        <v>129</v>
      </c>
    </row>
    <row r="3" spans="1:23" ht="12.75">
      <c r="A3">
        <v>1</v>
      </c>
      <c r="B3">
        <v>420</v>
      </c>
      <c r="C3">
        <v>420</v>
      </c>
      <c r="D3">
        <v>430</v>
      </c>
      <c r="E3">
        <v>380</v>
      </c>
      <c r="F3">
        <v>400</v>
      </c>
      <c r="H3">
        <v>0</v>
      </c>
      <c r="I3">
        <v>1</v>
      </c>
      <c r="J3">
        <v>1</v>
      </c>
      <c r="K3">
        <v>0</v>
      </c>
      <c r="L3">
        <v>1</v>
      </c>
      <c r="M3">
        <v>1</v>
      </c>
      <c r="N3">
        <v>353.97646716423594</v>
      </c>
      <c r="O3">
        <v>302.88213122585654</v>
      </c>
      <c r="P3">
        <v>218.84662952024036</v>
      </c>
      <c r="Q3">
        <v>150.63481618528343</v>
      </c>
      <c r="R3">
        <v>176.28286652727886</v>
      </c>
      <c r="S3">
        <v>240.52458212457904</v>
      </c>
      <c r="T3">
        <v>1</v>
      </c>
      <c r="U3">
        <v>1</v>
      </c>
      <c r="V3">
        <v>1</v>
      </c>
    </row>
    <row r="4" spans="1:23" ht="12.75">
      <c r="A4">
        <v>2</v>
      </c>
      <c r="B4">
        <v>420</v>
      </c>
      <c r="C4">
        <v>430</v>
      </c>
      <c r="D4">
        <v>380</v>
      </c>
      <c r="E4">
        <v>400</v>
      </c>
      <c r="F4">
        <v>430</v>
      </c>
      <c r="G4">
        <v>6</v>
      </c>
      <c r="H4">
        <v>0</v>
      </c>
      <c r="I4">
        <v>1</v>
      </c>
      <c r="J4">
        <v>0</v>
      </c>
      <c r="K4">
        <v>1</v>
      </c>
      <c r="L4">
        <v>1</v>
      </c>
      <c r="M4">
        <v>1</v>
      </c>
      <c r="N4">
        <v>353.97646716423594</v>
      </c>
      <c r="O4">
        <v>310.0936105407579</v>
      </c>
      <c r="P4">
        <v>195.1721406638624</v>
      </c>
      <c r="Q4">
        <v>143.5622820544074</v>
      </c>
      <c r="R4">
        <v>189.50408151682475</v>
      </c>
      <c r="S4">
        <v>238.46171638801766</v>
      </c>
      <c r="T4">
        <v>1</v>
      </c>
      <c r="U4">
        <v>1</v>
      </c>
      <c r="V4">
        <v>1</v>
      </c>
    </row>
    <row r="5" spans="1:23" ht="12.75">
      <c r="A5">
        <v>3</v>
      </c>
      <c r="B5">
        <v>430</v>
      </c>
      <c r="C5">
        <v>380</v>
      </c>
      <c r="D5">
        <v>400</v>
      </c>
      <c r="E5">
        <v>430</v>
      </c>
      <c r="F5">
        <v>440</v>
      </c>
      <c r="G5">
        <v>7</v>
      </c>
      <c r="H5">
        <v>1</v>
      </c>
      <c r="I5">
        <v>1</v>
      </c>
      <c r="J5">
        <v>1</v>
      </c>
      <c r="K5">
        <v>1</v>
      </c>
      <c r="L5">
        <v>1</v>
      </c>
      <c r="M5">
        <v>1</v>
      </c>
      <c r="N5">
        <v>155.25186853186642</v>
      </c>
      <c r="O5">
        <v>274.0362139662511</v>
      </c>
      <c r="P5">
        <v>203.57826001882825</v>
      </c>
      <c r="Q5">
        <v>154.32945320848796</v>
      </c>
      <c r="R5">
        <v>193.91115318000672</v>
      </c>
      <c r="S5">
        <v>196.2213897810881</v>
      </c>
      <c r="T5">
        <v>0</v>
      </c>
      <c r="U5">
        <v>0</v>
      </c>
      <c r="V5">
        <v>0</v>
      </c>
    </row>
    <row r="6" spans="1:23" ht="12.75">
      <c r="A6">
        <v>4</v>
      </c>
      <c r="B6">
        <v>380</v>
      </c>
      <c r="C6">
        <v>400</v>
      </c>
      <c r="D6">
        <v>430</v>
      </c>
      <c r="E6">
        <v>440</v>
      </c>
      <c r="F6">
        <v>420</v>
      </c>
      <c r="G6">
        <v>8</v>
      </c>
      <c r="H6">
        <v>0</v>
      </c>
      <c r="I6">
        <v>1</v>
      </c>
      <c r="J6">
        <v>1</v>
      </c>
      <c r="K6">
        <v>1</v>
      </c>
      <c r="L6">
        <v>1</v>
      </c>
      <c r="M6">
        <v>1</v>
      </c>
      <c r="N6">
        <v>320.26442267240395</v>
      </c>
      <c r="O6">
        <v>288.4591725960538</v>
      </c>
      <c r="P6">
        <v>218.84662952024036</v>
      </c>
      <c r="Q6">
        <v>157.91851025984815</v>
      </c>
      <c r="R6">
        <v>185.0970098536428</v>
      </c>
      <c r="S6">
        <v>234.11714898043783</v>
      </c>
      <c r="T6">
        <v>1</v>
      </c>
      <c r="U6">
        <v>1</v>
      </c>
      <c r="V6">
        <v>1</v>
      </c>
    </row>
    <row r="7" spans="1:23" ht="12.75">
      <c r="A7">
        <v>5</v>
      </c>
      <c r="B7">
        <v>400</v>
      </c>
      <c r="C7">
        <v>430</v>
      </c>
      <c r="D7">
        <v>440</v>
      </c>
      <c r="E7">
        <v>420</v>
      </c>
      <c r="F7">
        <v>390</v>
      </c>
      <c r="G7">
        <v>9</v>
      </c>
      <c r="H7">
        <v>0</v>
      </c>
      <c r="I7">
        <v>1</v>
      </c>
      <c r="J7">
        <v>1</v>
      </c>
      <c r="K7">
        <v>1</v>
      </c>
      <c r="L7">
        <v>1</v>
      </c>
      <c r="M7">
        <v>1</v>
      </c>
      <c r="N7">
        <v>337.12044491831995</v>
      </c>
      <c r="O7">
        <v>310.0936105407579</v>
      </c>
      <c r="P7">
        <v>223.93608602071106</v>
      </c>
      <c r="Q7">
        <v>150.74039615712778</v>
      </c>
      <c r="R7">
        <v>171.8757948640969</v>
      </c>
      <c r="S7">
        <v>238.7532665002027</v>
      </c>
      <c r="T7">
        <v>1</v>
      </c>
      <c r="U7">
        <v>1</v>
      </c>
      <c r="V7">
        <v>1</v>
      </c>
    </row>
    <row r="8" spans="1:23" ht="12.75">
      <c r="A8">
        <v>6</v>
      </c>
      <c r="B8">
        <v>430</v>
      </c>
      <c r="C8">
        <v>440</v>
      </c>
      <c r="D8">
        <v>420</v>
      </c>
      <c r="E8">
        <v>390</v>
      </c>
      <c r="F8">
        <v>360</v>
      </c>
      <c r="G8">
        <v>10</v>
      </c>
      <c r="H8">
        <v>1</v>
      </c>
      <c r="I8">
        <v>1</v>
      </c>
      <c r="J8">
        <v>1</v>
      </c>
      <c r="K8">
        <v>1</v>
      </c>
      <c r="L8">
        <v>1</v>
      </c>
      <c r="M8">
        <v>1</v>
      </c>
      <c r="N8">
        <v>155.25186853186642</v>
      </c>
      <c r="O8">
        <v>317.3050898556592</v>
      </c>
      <c r="P8">
        <v>213.75717301976965</v>
      </c>
      <c r="Q8">
        <v>139.97322500304722</v>
      </c>
      <c r="R8">
        <v>158.65457987455096</v>
      </c>
      <c r="S8">
        <v>196.98838725697868</v>
      </c>
      <c r="T8">
        <v>0</v>
      </c>
      <c r="U8">
        <v>0</v>
      </c>
      <c r="V8">
        <v>0</v>
      </c>
    </row>
    <row r="9" spans="1:23" ht="12.75">
      <c r="A9">
        <v>7</v>
      </c>
      <c r="B9">
        <v>440</v>
      </c>
      <c r="C9">
        <v>420</v>
      </c>
      <c r="D9">
        <v>390</v>
      </c>
      <c r="E9">
        <v>360</v>
      </c>
      <c r="F9">
        <v>350</v>
      </c>
      <c r="G9">
        <v>11</v>
      </c>
      <c r="H9">
        <v>1</v>
      </c>
      <c r="I9">
        <v>1</v>
      </c>
      <c r="J9">
        <v>0</v>
      </c>
      <c r="K9">
        <v>0</v>
      </c>
      <c r="L9">
        <v>1</v>
      </c>
      <c r="M9">
        <v>1</v>
      </c>
      <c r="N9">
        <v>158.86237710237495</v>
      </c>
      <c r="O9">
        <v>302.88213122585654</v>
      </c>
      <c r="P9">
        <v>200.30824962870088</v>
      </c>
      <c r="Q9">
        <v>142.70666796500535</v>
      </c>
      <c r="R9">
        <v>154.247508211369</v>
      </c>
      <c r="S9">
        <v>191.80138682666134</v>
      </c>
      <c r="T9">
        <v>0</v>
      </c>
      <c r="U9">
        <v>0</v>
      </c>
      <c r="V9">
        <v>0</v>
      </c>
    </row>
    <row r="10" spans="1:23" ht="12.75">
      <c r="A10">
        <v>8</v>
      </c>
      <c r="B10">
        <v>420</v>
      </c>
      <c r="C10">
        <v>390</v>
      </c>
      <c r="D10">
        <v>360</v>
      </c>
      <c r="E10">
        <v>350</v>
      </c>
      <c r="F10">
        <v>370</v>
      </c>
      <c r="G10">
        <v>12</v>
      </c>
      <c r="H10">
        <v>0</v>
      </c>
      <c r="I10">
        <v>1</v>
      </c>
      <c r="J10">
        <v>0</v>
      </c>
      <c r="K10">
        <v>0</v>
      </c>
      <c r="L10">
        <v>1</v>
      </c>
      <c r="M10">
        <v>1</v>
      </c>
      <c r="N10">
        <v>353.97646716423594</v>
      </c>
      <c r="O10">
        <v>281.24769328115246</v>
      </c>
      <c r="P10">
        <v>184.89992273418542</v>
      </c>
      <c r="Q10">
        <v>138.7425938548663</v>
      </c>
      <c r="R10">
        <v>163.06165153773293</v>
      </c>
      <c r="S10">
        <v>224.38566571443462</v>
      </c>
      <c r="T10">
        <v>1</v>
      </c>
      <c r="U10">
        <v>1</v>
      </c>
      <c r="V10">
        <v>1</v>
      </c>
    </row>
    <row r="11" spans="1:23" ht="12.75">
      <c r="A11">
        <v>9</v>
      </c>
      <c r="B11">
        <v>390</v>
      </c>
      <c r="C11">
        <v>360</v>
      </c>
      <c r="D11">
        <v>350</v>
      </c>
      <c r="E11">
        <v>370</v>
      </c>
      <c r="F11">
        <v>450</v>
      </c>
      <c r="G11">
        <v>13</v>
      </c>
      <c r="H11">
        <v>0</v>
      </c>
      <c r="I11">
        <v>1</v>
      </c>
      <c r="J11">
        <v>0</v>
      </c>
      <c r="K11">
        <v>0</v>
      </c>
      <c r="L11">
        <v>1</v>
      </c>
      <c r="M11">
        <v>1</v>
      </c>
      <c r="N11">
        <v>328.692433795362</v>
      </c>
      <c r="O11">
        <v>259.61325533644845</v>
      </c>
      <c r="P11">
        <v>179.76381376934694</v>
      </c>
      <c r="Q11">
        <v>146.6707420751444</v>
      </c>
      <c r="R11">
        <v>198.31822484318872</v>
      </c>
      <c r="S11">
        <v>222.6116939638981</v>
      </c>
      <c r="T11">
        <v>1</v>
      </c>
      <c r="U11">
        <v>1</v>
      </c>
      <c r="V11">
        <v>1</v>
      </c>
    </row>
    <row r="12" spans="1:23" ht="12.75">
      <c r="A12">
        <v>10</v>
      </c>
      <c r="B12">
        <v>360</v>
      </c>
      <c r="C12">
        <v>350</v>
      </c>
      <c r="D12">
        <v>370</v>
      </c>
      <c r="E12">
        <v>450</v>
      </c>
      <c r="F12">
        <v>420</v>
      </c>
      <c r="G12">
        <v>14</v>
      </c>
      <c r="H12">
        <v>0</v>
      </c>
      <c r="I12">
        <v>1</v>
      </c>
      <c r="J12">
        <v>0</v>
      </c>
      <c r="K12">
        <v>1</v>
      </c>
      <c r="L12">
        <v>1</v>
      </c>
      <c r="M12">
        <v>1</v>
      </c>
      <c r="N12">
        <v>303.40840042648796</v>
      </c>
      <c r="O12">
        <v>252.4017760215471</v>
      </c>
      <c r="P12">
        <v>190.0360316990239</v>
      </c>
      <c r="Q12">
        <v>161.50756731120833</v>
      </c>
      <c r="R12">
        <v>185.0970098536428</v>
      </c>
      <c r="S12">
        <v>218.49015706238197</v>
      </c>
      <c r="T12">
        <v>0</v>
      </c>
      <c r="U12">
        <v>0</v>
      </c>
      <c r="V12">
        <v>0</v>
      </c>
    </row>
    <row r="13" spans="1:23" ht="12.75">
      <c r="A13">
        <v>11</v>
      </c>
      <c r="B13">
        <v>350</v>
      </c>
      <c r="C13">
        <v>370</v>
      </c>
      <c r="D13">
        <v>450</v>
      </c>
      <c r="E13">
        <v>420</v>
      </c>
      <c r="F13">
        <v>400</v>
      </c>
      <c r="G13">
        <v>15</v>
      </c>
      <c r="H13">
        <v>0</v>
      </c>
      <c r="I13">
        <v>1</v>
      </c>
      <c r="J13">
        <v>1</v>
      </c>
      <c r="K13">
        <v>1</v>
      </c>
      <c r="L13">
        <v>1</v>
      </c>
      <c r="M13">
        <v>1</v>
      </c>
      <c r="N13">
        <v>294.98038930353</v>
      </c>
      <c r="O13">
        <v>266.8247346513498</v>
      </c>
      <c r="P13">
        <v>229.02554252118176</v>
      </c>
      <c r="Q13">
        <v>150.74039615712778</v>
      </c>
      <c r="R13">
        <v>176.28286652727886</v>
      </c>
      <c r="S13">
        <v>223.57078583209358</v>
      </c>
      <c r="T13">
        <v>1</v>
      </c>
      <c r="U13">
        <v>1</v>
      </c>
      <c r="V13">
        <v>1</v>
      </c>
    </row>
    <row r="14" spans="1:23" ht="12.75">
      <c r="A14">
        <v>12</v>
      </c>
      <c r="B14">
        <v>370</v>
      </c>
      <c r="C14">
        <v>450</v>
      </c>
      <c r="D14">
        <v>420</v>
      </c>
      <c r="E14">
        <v>400</v>
      </c>
      <c r="F14">
        <v>410</v>
      </c>
      <c r="G14">
        <v>16</v>
      </c>
      <c r="H14">
        <v>0</v>
      </c>
      <c r="I14">
        <v>1</v>
      </c>
      <c r="J14">
        <v>1</v>
      </c>
      <c r="K14">
        <v>1</v>
      </c>
      <c r="L14">
        <v>1</v>
      </c>
      <c r="M14">
        <v>1</v>
      </c>
      <c r="N14">
        <v>311.836411549446</v>
      </c>
      <c r="O14">
        <v>324.51656917056056</v>
      </c>
      <c r="P14">
        <v>213.75717301976965</v>
      </c>
      <c r="Q14">
        <v>143.5622820544074</v>
      </c>
      <c r="R14">
        <v>180.68993819046082</v>
      </c>
      <c r="S14">
        <v>234.8724747969289</v>
      </c>
      <c r="T14">
        <v>1</v>
      </c>
      <c r="U14">
        <v>1</v>
      </c>
      <c r="V14">
        <v>1</v>
      </c>
    </row>
    <row r="15" spans="1:23" ht="12.75">
      <c r="A15">
        <v>13</v>
      </c>
      <c r="B15">
        <v>450</v>
      </c>
      <c r="C15">
        <v>420</v>
      </c>
      <c r="D15">
        <v>400</v>
      </c>
      <c r="E15">
        <v>410</v>
      </c>
      <c r="F15">
        <v>370</v>
      </c>
      <c r="G15">
        <v>17</v>
      </c>
      <c r="H15">
        <v>1</v>
      </c>
      <c r="I15">
        <v>1</v>
      </c>
      <c r="J15">
        <v>1</v>
      </c>
      <c r="K15">
        <v>1</v>
      </c>
      <c r="L15">
        <v>1</v>
      </c>
      <c r="M15">
        <v>1</v>
      </c>
      <c r="N15">
        <v>162.47288567288348</v>
      </c>
      <c r="O15">
        <v>302.88213122585654</v>
      </c>
      <c r="P15">
        <v>203.57826001882825</v>
      </c>
      <c r="Q15">
        <v>147.1513391057676</v>
      </c>
      <c r="R15">
        <v>163.06165153773293</v>
      </c>
      <c r="S15">
        <v>195.82925351221377</v>
      </c>
      <c r="T15">
        <v>0</v>
      </c>
      <c r="U15">
        <v>0</v>
      </c>
      <c r="V15">
        <v>0</v>
      </c>
    </row>
    <row r="16" spans="1:23" ht="12.75">
      <c r="A16">
        <v>14</v>
      </c>
      <c r="B16">
        <v>420</v>
      </c>
      <c r="C16">
        <v>400</v>
      </c>
      <c r="D16">
        <v>410</v>
      </c>
      <c r="E16">
        <v>370</v>
      </c>
      <c r="F16">
        <v>350</v>
      </c>
      <c r="G16">
        <v>18</v>
      </c>
      <c r="H16">
        <v>0</v>
      </c>
      <c r="I16">
        <v>1</v>
      </c>
      <c r="J16">
        <v>1</v>
      </c>
      <c r="K16">
        <v>0</v>
      </c>
      <c r="L16">
        <v>1</v>
      </c>
      <c r="M16">
        <v>1</v>
      </c>
      <c r="N16">
        <v>353.97646716423594</v>
      </c>
      <c r="O16">
        <v>288.4591725960538</v>
      </c>
      <c r="P16">
        <v>208.66771651929895</v>
      </c>
      <c r="Q16">
        <v>146.6707420751444</v>
      </c>
      <c r="R16">
        <v>154.247508211369</v>
      </c>
      <c r="S16">
        <v>230.4043213132204</v>
      </c>
      <c r="T16">
        <v>1</v>
      </c>
      <c r="U16">
        <v>1</v>
      </c>
      <c r="V16">
        <v>1</v>
      </c>
    </row>
    <row r="17" spans="1:23" ht="12.75">
      <c r="A17">
        <v>15</v>
      </c>
      <c r="B17">
        <v>400</v>
      </c>
      <c r="C17">
        <v>410</v>
      </c>
      <c r="D17">
        <v>370</v>
      </c>
      <c r="E17">
        <v>350</v>
      </c>
      <c r="F17">
        <v>330</v>
      </c>
      <c r="G17">
        <v>19</v>
      </c>
      <c r="H17">
        <v>0</v>
      </c>
      <c r="I17">
        <v>1</v>
      </c>
      <c r="J17">
        <v>0</v>
      </c>
      <c r="K17">
        <v>0</v>
      </c>
      <c r="L17">
        <v>1</v>
      </c>
      <c r="M17">
        <v>1</v>
      </c>
      <c r="N17">
        <v>337.12044491831995</v>
      </c>
      <c r="O17">
        <v>295.67065191095514</v>
      </c>
      <c r="P17">
        <v>190.0360316990239</v>
      </c>
      <c r="Q17">
        <v>138.7425938548663</v>
      </c>
      <c r="R17">
        <v>145.43336488500506</v>
      </c>
      <c r="S17">
        <v>221.40061745363408</v>
      </c>
      <c r="T17">
        <v>0</v>
      </c>
      <c r="U17">
        <v>0</v>
      </c>
      <c r="V17">
        <v>0</v>
      </c>
    </row>
    <row r="18" spans="1:23" ht="12.75">
      <c r="A18">
        <v>16</v>
      </c>
      <c r="B18">
        <v>410</v>
      </c>
      <c r="C18">
        <v>370</v>
      </c>
      <c r="D18">
        <v>350</v>
      </c>
      <c r="E18">
        <v>330</v>
      </c>
      <c r="F18">
        <v>300</v>
      </c>
      <c r="G18">
        <v>20</v>
      </c>
      <c r="H18">
        <v>0</v>
      </c>
      <c r="I18">
        <v>1</v>
      </c>
      <c r="J18">
        <v>0</v>
      </c>
      <c r="K18">
        <v>0</v>
      </c>
      <c r="L18">
        <v>0</v>
      </c>
      <c r="M18">
        <v>1</v>
      </c>
      <c r="N18">
        <v>345.548456041278</v>
      </c>
      <c r="O18">
        <v>266.8247346513498</v>
      </c>
      <c r="P18">
        <v>179.76381376934694</v>
      </c>
      <c r="Q18">
        <v>130.81444563458825</v>
      </c>
      <c r="R18">
        <v>98.55317026463142</v>
      </c>
      <c r="S18">
        <v>204.30092407223884</v>
      </c>
      <c r="T18">
        <v>0</v>
      </c>
      <c r="U18">
        <v>0</v>
      </c>
      <c r="V18">
        <v>0</v>
      </c>
    </row>
    <row r="19" spans="1:23" ht="12.75">
      <c r="A19">
        <v>17</v>
      </c>
      <c r="B19">
        <v>370</v>
      </c>
      <c r="C19">
        <v>350</v>
      </c>
      <c r="D19">
        <v>330</v>
      </c>
      <c r="E19">
        <v>300</v>
      </c>
      <c r="F19">
        <v>320</v>
      </c>
      <c r="G19">
        <v>21</v>
      </c>
      <c r="H19">
        <v>0</v>
      </c>
      <c r="I19">
        <v>1</v>
      </c>
      <c r="J19">
        <v>0</v>
      </c>
      <c r="K19">
        <v>0</v>
      </c>
      <c r="L19">
        <v>1</v>
      </c>
      <c r="M19">
        <v>1</v>
      </c>
      <c r="N19">
        <v>311.836411549446</v>
      </c>
      <c r="O19">
        <v>252.4017760215471</v>
      </c>
      <c r="P19">
        <v>169.49159583966997</v>
      </c>
      <c r="Q19">
        <v>118.92222330417113</v>
      </c>
      <c r="R19">
        <v>141.02629322182307</v>
      </c>
      <c r="S19">
        <v>198.73565998733142</v>
      </c>
      <c r="T19">
        <v>0</v>
      </c>
      <c r="U19">
        <v>0</v>
      </c>
      <c r="V19">
        <v>0</v>
      </c>
    </row>
    <row r="20" spans="1:23" ht="12.75">
      <c r="A20">
        <v>18</v>
      </c>
      <c r="B20">
        <v>350</v>
      </c>
      <c r="C20">
        <v>330</v>
      </c>
      <c r="D20">
        <v>300</v>
      </c>
      <c r="E20">
        <v>320</v>
      </c>
      <c r="F20">
        <v>310</v>
      </c>
      <c r="G20">
        <v>22</v>
      </c>
      <c r="H20">
        <v>0</v>
      </c>
      <c r="I20">
        <v>1</v>
      </c>
      <c r="J20">
        <v>0</v>
      </c>
      <c r="K20">
        <v>0</v>
      </c>
      <c r="L20">
        <v>1</v>
      </c>
      <c r="M20">
        <v>1</v>
      </c>
      <c r="N20">
        <v>294.98038930353</v>
      </c>
      <c r="O20">
        <v>237.9788173917444</v>
      </c>
      <c r="P20">
        <v>154.08326894515451</v>
      </c>
      <c r="Q20">
        <v>126.8503715244492</v>
      </c>
      <c r="R20">
        <v>136.6192215586411</v>
      </c>
      <c r="S20">
        <v>190.10241374470382</v>
      </c>
      <c r="T20">
        <v>0</v>
      </c>
      <c r="U20">
        <v>0</v>
      </c>
      <c r="V20">
        <v>0</v>
      </c>
    </row>
    <row r="21" spans="1:23" ht="12.75">
      <c r="A21">
        <v>19</v>
      </c>
      <c r="B21">
        <v>330</v>
      </c>
      <c r="C21">
        <v>300</v>
      </c>
      <c r="D21">
        <v>320</v>
      </c>
      <c r="E21">
        <v>310</v>
      </c>
      <c r="F21">
        <v>390</v>
      </c>
      <c r="G21">
        <v>23</v>
      </c>
      <c r="H21">
        <v>0</v>
      </c>
      <c r="I21">
        <v>0</v>
      </c>
      <c r="J21">
        <v>0</v>
      </c>
      <c r="K21">
        <v>0</v>
      </c>
      <c r="L21">
        <v>1</v>
      </c>
      <c r="M21">
        <v>1</v>
      </c>
      <c r="N21">
        <v>278.124367057614</v>
      </c>
      <c r="O21">
        <v>115.18241036250916</v>
      </c>
      <c r="P21">
        <v>164.35548687483148</v>
      </c>
      <c r="Q21">
        <v>122.88629741431016</v>
      </c>
      <c r="R21">
        <v>171.8757948640969</v>
      </c>
      <c r="S21">
        <v>170.48487131467235</v>
      </c>
      <c r="T21">
        <v>0</v>
      </c>
      <c r="U21">
        <v>0</v>
      </c>
      <c r="V21">
        <v>0</v>
      </c>
    </row>
    <row r="22" spans="1:23" ht="12.75">
      <c r="A22">
        <v>20</v>
      </c>
      <c r="B22">
        <v>300</v>
      </c>
      <c r="C22">
        <v>320</v>
      </c>
      <c r="D22">
        <v>310</v>
      </c>
      <c r="E22">
        <v>390</v>
      </c>
      <c r="F22">
        <v>370</v>
      </c>
      <c r="G22">
        <v>24</v>
      </c>
      <c r="H22">
        <v>0</v>
      </c>
      <c r="I22">
        <v>1</v>
      </c>
      <c r="J22">
        <v>0</v>
      </c>
      <c r="K22">
        <v>1</v>
      </c>
      <c r="L22">
        <v>1</v>
      </c>
      <c r="M22">
        <v>1</v>
      </c>
      <c r="N22">
        <v>252.84033368873997</v>
      </c>
      <c r="O22">
        <v>230.76733807684306</v>
      </c>
      <c r="P22">
        <v>159.219377909993</v>
      </c>
      <c r="Q22">
        <v>139.97322500304722</v>
      </c>
      <c r="R22">
        <v>163.06165153773293</v>
      </c>
      <c r="S22">
        <v>189.17238524327124</v>
      </c>
      <c r="T22">
        <v>0</v>
      </c>
      <c r="U22">
        <v>0</v>
      </c>
      <c r="V22">
        <v>0</v>
      </c>
    </row>
    <row r="23" spans="1:23" ht="12.75">
      <c r="A23">
        <v>21</v>
      </c>
      <c r="B23">
        <v>320</v>
      </c>
      <c r="C23">
        <v>310</v>
      </c>
      <c r="D23">
        <v>390</v>
      </c>
      <c r="E23">
        <v>370</v>
      </c>
      <c r="F23">
        <v>410</v>
      </c>
      <c r="G23">
        <v>25</v>
      </c>
      <c r="H23">
        <v>0</v>
      </c>
      <c r="I23">
        <v>0</v>
      </c>
      <c r="J23">
        <v>0</v>
      </c>
      <c r="K23">
        <v>0</v>
      </c>
      <c r="L23">
        <v>1</v>
      </c>
      <c r="M23">
        <v>1</v>
      </c>
      <c r="N23">
        <v>269.69635593465597</v>
      </c>
      <c r="O23">
        <v>119.02182404125946</v>
      </c>
      <c r="P23">
        <v>200.30824962870088</v>
      </c>
      <c r="Q23">
        <v>146.6707420751444</v>
      </c>
      <c r="R23">
        <v>180.68993819046082</v>
      </c>
      <c r="S23">
        <v>183.2774219740443</v>
      </c>
      <c r="T23">
        <v>0</v>
      </c>
      <c r="U23">
        <v>0</v>
      </c>
      <c r="V23">
        <v>0</v>
      </c>
    </row>
    <row r="24" spans="1:23" ht="12.75">
      <c r="A24">
        <v>22</v>
      </c>
      <c r="B24">
        <v>310</v>
      </c>
      <c r="C24">
        <v>390</v>
      </c>
      <c r="D24">
        <v>370</v>
      </c>
      <c r="E24">
        <v>410</v>
      </c>
      <c r="F24">
        <v>440</v>
      </c>
      <c r="G24">
        <v>26</v>
      </c>
      <c r="H24">
        <v>0</v>
      </c>
      <c r="I24">
        <v>1</v>
      </c>
      <c r="J24">
        <v>0</v>
      </c>
      <c r="K24">
        <v>1</v>
      </c>
      <c r="L24">
        <v>1</v>
      </c>
      <c r="M24">
        <v>1</v>
      </c>
      <c r="N24">
        <v>261.26834481169794</v>
      </c>
      <c r="O24">
        <v>281.24769328115246</v>
      </c>
      <c r="P24">
        <v>190.0360316990239</v>
      </c>
      <c r="Q24">
        <v>147.1513391057676</v>
      </c>
      <c r="R24">
        <v>193.91115318000672</v>
      </c>
      <c r="S24">
        <v>214.72291241552975</v>
      </c>
      <c r="T24">
        <v>0</v>
      </c>
      <c r="U24">
        <v>0</v>
      </c>
      <c r="V24">
        <v>0</v>
      </c>
    </row>
    <row r="25" spans="1:23" ht="12.75">
      <c r="A25">
        <v>23</v>
      </c>
      <c r="B25">
        <v>390</v>
      </c>
      <c r="C25">
        <v>370</v>
      </c>
      <c r="D25">
        <v>410</v>
      </c>
      <c r="E25">
        <v>440</v>
      </c>
      <c r="F25">
        <v>420</v>
      </c>
      <c r="G25">
        <v>27</v>
      </c>
      <c r="H25">
        <v>0</v>
      </c>
      <c r="I25">
        <v>1</v>
      </c>
      <c r="J25">
        <v>1</v>
      </c>
      <c r="K25">
        <v>1</v>
      </c>
      <c r="L25">
        <v>1</v>
      </c>
      <c r="M25">
        <v>1</v>
      </c>
      <c r="N25">
        <v>328.692433795362</v>
      </c>
      <c r="O25">
        <v>266.8247346513498</v>
      </c>
      <c r="P25">
        <v>208.66771651929895</v>
      </c>
      <c r="Q25">
        <v>157.91851025984815</v>
      </c>
      <c r="R25">
        <v>185.0970098536428</v>
      </c>
      <c r="S25">
        <v>229.44008101590035</v>
      </c>
      <c r="T25">
        <v>1</v>
      </c>
      <c r="U25">
        <v>1</v>
      </c>
      <c r="V25">
        <v>1</v>
      </c>
    </row>
    <row r="26" spans="1:23" ht="12.75">
      <c r="A26">
        <v>24</v>
      </c>
      <c r="B26">
        <v>370</v>
      </c>
      <c r="C26">
        <v>410</v>
      </c>
      <c r="D26">
        <v>440</v>
      </c>
      <c r="E26">
        <v>420</v>
      </c>
      <c r="F26">
        <v>420</v>
      </c>
      <c r="G26">
        <v>28</v>
      </c>
      <c r="H26">
        <v>0</v>
      </c>
      <c r="I26">
        <v>1</v>
      </c>
      <c r="J26">
        <v>1</v>
      </c>
      <c r="K26">
        <v>1</v>
      </c>
      <c r="L26">
        <v>1</v>
      </c>
      <c r="M26">
        <v>1</v>
      </c>
      <c r="N26">
        <v>311.836411549446</v>
      </c>
      <c r="O26">
        <v>295.67065191095514</v>
      </c>
      <c r="P26">
        <v>223.93608602071106</v>
      </c>
      <c r="Q26">
        <v>150.74039615712778</v>
      </c>
      <c r="R26">
        <v>185.0970098536428</v>
      </c>
      <c r="S26">
        <v>233.45611109837654</v>
      </c>
      <c r="T26">
        <v>1</v>
      </c>
      <c r="U26">
        <v>1</v>
      </c>
      <c r="V26">
        <v>1</v>
      </c>
    </row>
    <row r="27" spans="1:23" ht="12.75">
      <c r="A27">
        <v>25</v>
      </c>
      <c r="B27">
        <v>410</v>
      </c>
      <c r="C27">
        <v>440</v>
      </c>
      <c r="D27">
        <v>420</v>
      </c>
      <c r="E27">
        <v>420</v>
      </c>
      <c r="F27">
        <v>430</v>
      </c>
      <c r="G27">
        <v>29</v>
      </c>
      <c r="H27">
        <v>0</v>
      </c>
      <c r="I27">
        <v>1</v>
      </c>
      <c r="J27">
        <v>1</v>
      </c>
      <c r="K27">
        <v>1</v>
      </c>
      <c r="L27">
        <v>1</v>
      </c>
      <c r="M27">
        <v>1</v>
      </c>
      <c r="N27">
        <v>345.548456041278</v>
      </c>
      <c r="O27">
        <v>317.3050898556592</v>
      </c>
      <c r="P27">
        <v>213.75717301976965</v>
      </c>
      <c r="Q27">
        <v>150.74039615712778</v>
      </c>
      <c r="R27">
        <v>189.50408151682475</v>
      </c>
      <c r="S27">
        <v>243.3710393181319</v>
      </c>
      <c r="T27">
        <v>1</v>
      </c>
      <c r="U27">
        <v>1</v>
      </c>
      <c r="V27">
        <v>1</v>
      </c>
    </row>
    <row r="28" spans="1:23" ht="12.75">
      <c r="A28">
        <v>26</v>
      </c>
      <c r="B28">
        <v>440</v>
      </c>
      <c r="C28">
        <v>420</v>
      </c>
      <c r="D28">
        <v>420</v>
      </c>
      <c r="E28">
        <v>430</v>
      </c>
      <c r="F28">
        <v>380</v>
      </c>
      <c r="G28">
        <v>30</v>
      </c>
      <c r="H28">
        <v>1</v>
      </c>
      <c r="I28">
        <v>1</v>
      </c>
      <c r="J28">
        <v>1</v>
      </c>
      <c r="K28">
        <v>1</v>
      </c>
      <c r="L28">
        <v>1</v>
      </c>
      <c r="M28">
        <v>1</v>
      </c>
      <c r="N28">
        <v>158.86237710237495</v>
      </c>
      <c r="O28">
        <v>302.88213122585654</v>
      </c>
      <c r="P28">
        <v>213.75717301976965</v>
      </c>
      <c r="Q28">
        <v>154.32945320848796</v>
      </c>
      <c r="R28">
        <v>167.4687232009149</v>
      </c>
      <c r="S28">
        <v>199.4599715514808</v>
      </c>
      <c r="T28">
        <v>0</v>
      </c>
      <c r="U28">
        <v>0</v>
      </c>
      <c r="V28">
        <v>0</v>
      </c>
    </row>
    <row r="29" spans="1:23" ht="12.75">
      <c r="A29">
        <v>27</v>
      </c>
      <c r="B29">
        <v>420</v>
      </c>
      <c r="C29">
        <v>420</v>
      </c>
      <c r="D29">
        <v>430</v>
      </c>
      <c r="E29">
        <v>380</v>
      </c>
      <c r="F29">
        <v>400</v>
      </c>
      <c r="G29">
        <v>31</v>
      </c>
      <c r="H29">
        <v>0</v>
      </c>
      <c r="I29">
        <v>1</v>
      </c>
      <c r="J29">
        <v>1</v>
      </c>
      <c r="K29">
        <v>0</v>
      </c>
      <c r="L29">
        <v>1</v>
      </c>
      <c r="M29">
        <v>1</v>
      </c>
      <c r="N29">
        <v>353.97646716423594</v>
      </c>
      <c r="O29">
        <v>302.88213122585654</v>
      </c>
      <c r="P29">
        <v>218.84662952024036</v>
      </c>
      <c r="Q29">
        <v>150.63481618528343</v>
      </c>
      <c r="R29">
        <v>176.28286652727886</v>
      </c>
      <c r="S29">
        <v>240.52458212457904</v>
      </c>
      <c r="T29">
        <v>1</v>
      </c>
      <c r="U29">
        <v>1</v>
      </c>
      <c r="V29">
        <v>1</v>
      </c>
    </row>
    <row r="30" spans="1:23" ht="12.75">
      <c r="A30">
        <v>28</v>
      </c>
      <c r="B30">
        <v>420</v>
      </c>
      <c r="C30">
        <v>430</v>
      </c>
      <c r="D30">
        <v>380</v>
      </c>
      <c r="E30">
        <v>400</v>
      </c>
      <c r="F30">
        <v>430</v>
      </c>
      <c r="G30">
        <v>32</v>
      </c>
      <c r="H30">
        <v>0</v>
      </c>
      <c r="I30">
        <v>1</v>
      </c>
      <c r="J30">
        <v>0</v>
      </c>
      <c r="K30">
        <v>1</v>
      </c>
      <c r="L30">
        <v>1</v>
      </c>
      <c r="M30">
        <v>1</v>
      </c>
      <c r="N30">
        <v>353.97646716423594</v>
      </c>
      <c r="O30">
        <v>310.0936105407579</v>
      </c>
      <c r="P30">
        <v>195.1721406638624</v>
      </c>
      <c r="Q30">
        <v>143.5622820544074</v>
      </c>
      <c r="R30">
        <v>189.50408151682475</v>
      </c>
      <c r="S30">
        <v>238.46171638801766</v>
      </c>
      <c r="T30">
        <v>1</v>
      </c>
      <c r="U30">
        <v>1</v>
      </c>
      <c r="V30">
        <v>1</v>
      </c>
    </row>
    <row r="31" spans="1:23" ht="12.75">
      <c r="A31">
        <v>29</v>
      </c>
      <c r="B31">
        <v>430</v>
      </c>
      <c r="C31">
        <v>380</v>
      </c>
      <c r="D31">
        <v>400</v>
      </c>
      <c r="E31">
        <v>430</v>
      </c>
      <c r="F31">
        <v>440</v>
      </c>
      <c r="G31">
        <v>33</v>
      </c>
      <c r="H31">
        <v>1</v>
      </c>
      <c r="I31">
        <v>1</v>
      </c>
      <c r="J31">
        <v>1</v>
      </c>
      <c r="K31">
        <v>1</v>
      </c>
      <c r="L31">
        <v>1</v>
      </c>
      <c r="M31">
        <v>1</v>
      </c>
      <c r="N31">
        <v>155.25186853186642</v>
      </c>
      <c r="O31">
        <v>274.0362139662511</v>
      </c>
      <c r="P31">
        <v>203.57826001882825</v>
      </c>
      <c r="Q31">
        <v>154.32945320848796</v>
      </c>
      <c r="R31">
        <v>193.91115318000672</v>
      </c>
      <c r="S31">
        <v>196.2213897810881</v>
      </c>
      <c r="T31">
        <v>0</v>
      </c>
      <c r="U31">
        <v>0</v>
      </c>
      <c r="V31">
        <v>0</v>
      </c>
    </row>
    <row r="32" spans="1:23" ht="12.75">
      <c r="A32">
        <v>30</v>
      </c>
      <c r="B32">
        <v>380</v>
      </c>
      <c r="C32">
        <v>400</v>
      </c>
      <c r="D32">
        <v>430</v>
      </c>
      <c r="E32">
        <v>440</v>
      </c>
      <c r="F32">
        <v>420</v>
      </c>
      <c r="G32">
        <v>34</v>
      </c>
      <c r="H32">
        <v>0</v>
      </c>
      <c r="I32">
        <v>1</v>
      </c>
      <c r="J32">
        <v>1</v>
      </c>
      <c r="K32">
        <v>1</v>
      </c>
      <c r="L32">
        <v>1</v>
      </c>
      <c r="M32">
        <v>1</v>
      </c>
      <c r="N32">
        <v>320.26442267240395</v>
      </c>
      <c r="O32">
        <v>288.4591725960538</v>
      </c>
      <c r="P32">
        <v>218.84662952024036</v>
      </c>
      <c r="Q32">
        <v>157.91851025984815</v>
      </c>
      <c r="R32">
        <v>185.0970098536428</v>
      </c>
      <c r="S32">
        <v>234.11714898043783</v>
      </c>
      <c r="T32">
        <v>1</v>
      </c>
      <c r="U32">
        <v>1</v>
      </c>
      <c r="W32">
        <v>1</v>
      </c>
    </row>
    <row r="33" spans="1:23" ht="12.75">
      <c r="A33">
        <v>31</v>
      </c>
      <c r="B33">
        <v>400</v>
      </c>
      <c r="C33">
        <v>430</v>
      </c>
      <c r="D33">
        <v>440</v>
      </c>
      <c r="E33">
        <v>420</v>
      </c>
      <c r="F33">
        <v>390</v>
      </c>
      <c r="G33">
        <v>35</v>
      </c>
      <c r="H33">
        <v>0</v>
      </c>
      <c r="I33">
        <v>1</v>
      </c>
      <c r="J33">
        <v>1</v>
      </c>
      <c r="K33">
        <v>1</v>
      </c>
      <c r="L33">
        <v>1</v>
      </c>
      <c r="M33">
        <v>1</v>
      </c>
      <c r="N33">
        <v>337.12044491831995</v>
      </c>
      <c r="O33">
        <v>310.0936105407579</v>
      </c>
      <c r="P33">
        <v>223.93608602071106</v>
      </c>
      <c r="Q33">
        <v>150.74039615712778</v>
      </c>
      <c r="R33">
        <v>171.8757948640969</v>
      </c>
      <c r="S33">
        <v>238.7532665002027</v>
      </c>
      <c r="T33">
        <v>1</v>
      </c>
      <c r="U33">
        <v>1</v>
      </c>
      <c r="W33">
        <v>1</v>
      </c>
    </row>
    <row r="34" spans="1:23" ht="12.75">
      <c r="A34">
        <v>32</v>
      </c>
      <c r="B34">
        <v>430</v>
      </c>
      <c r="C34">
        <v>440</v>
      </c>
      <c r="D34">
        <v>420</v>
      </c>
      <c r="E34">
        <v>390</v>
      </c>
      <c r="F34">
        <v>360</v>
      </c>
      <c r="G34">
        <v>36</v>
      </c>
      <c r="H34">
        <v>1</v>
      </c>
      <c r="I34">
        <v>1</v>
      </c>
      <c r="J34">
        <v>1</v>
      </c>
      <c r="K34">
        <v>1</v>
      </c>
      <c r="L34">
        <v>1</v>
      </c>
      <c r="M34">
        <v>1</v>
      </c>
      <c r="N34">
        <v>155.25186853186642</v>
      </c>
      <c r="O34">
        <v>317.3050898556592</v>
      </c>
      <c r="P34">
        <v>213.75717301976965</v>
      </c>
      <c r="Q34">
        <v>139.97322500304722</v>
      </c>
      <c r="R34">
        <v>158.65457987455096</v>
      </c>
      <c r="S34">
        <v>196.98838725697868</v>
      </c>
      <c r="T34">
        <v>0</v>
      </c>
      <c r="U34">
        <v>0</v>
      </c>
      <c r="W34">
        <v>0</v>
      </c>
    </row>
    <row r="35" spans="1:23" ht="12.75">
      <c r="A35">
        <v>33</v>
      </c>
      <c r="B35">
        <v>440</v>
      </c>
      <c r="C35">
        <v>420</v>
      </c>
      <c r="D35">
        <v>390</v>
      </c>
      <c r="E35">
        <v>360</v>
      </c>
      <c r="F35">
        <v>350</v>
      </c>
      <c r="G35">
        <v>37</v>
      </c>
      <c r="H35">
        <v>1</v>
      </c>
      <c r="I35">
        <v>1</v>
      </c>
      <c r="J35">
        <v>0</v>
      </c>
      <c r="K35">
        <v>0</v>
      </c>
      <c r="L35">
        <v>1</v>
      </c>
      <c r="M35">
        <v>1</v>
      </c>
      <c r="N35">
        <v>158.86237710237495</v>
      </c>
      <c r="O35">
        <v>302.88213122585654</v>
      </c>
      <c r="P35">
        <v>200.30824962870088</v>
      </c>
      <c r="Q35">
        <v>142.70666796500535</v>
      </c>
      <c r="R35">
        <v>154.247508211369</v>
      </c>
      <c r="S35">
        <v>191.80138682666134</v>
      </c>
      <c r="T35">
        <v>0</v>
      </c>
      <c r="U35">
        <v>0</v>
      </c>
      <c r="W35">
        <v>0</v>
      </c>
    </row>
    <row r="36" spans="1:23" ht="12.75">
      <c r="A36">
        <v>34</v>
      </c>
      <c r="B36">
        <v>420</v>
      </c>
      <c r="C36">
        <v>390</v>
      </c>
      <c r="D36">
        <v>360</v>
      </c>
      <c r="E36">
        <v>350</v>
      </c>
      <c r="F36">
        <v>370</v>
      </c>
      <c r="G36">
        <v>38</v>
      </c>
      <c r="H36">
        <v>0</v>
      </c>
      <c r="I36">
        <v>1</v>
      </c>
      <c r="J36">
        <v>0</v>
      </c>
      <c r="K36">
        <v>0</v>
      </c>
      <c r="L36">
        <v>1</v>
      </c>
      <c r="M36">
        <v>1</v>
      </c>
      <c r="N36">
        <v>353.97646716423594</v>
      </c>
      <c r="O36">
        <v>281.24769328115246</v>
      </c>
      <c r="P36">
        <v>184.89992273418542</v>
      </c>
      <c r="Q36">
        <v>138.7425938548663</v>
      </c>
      <c r="R36">
        <v>163.06165153773293</v>
      </c>
      <c r="S36">
        <v>224.38566571443462</v>
      </c>
      <c r="T36">
        <v>1</v>
      </c>
      <c r="U36">
        <v>1</v>
      </c>
      <c r="W36">
        <v>1</v>
      </c>
    </row>
    <row r="37" spans="1:23" ht="12.75">
      <c r="A37">
        <v>35</v>
      </c>
      <c r="B37">
        <v>390</v>
      </c>
      <c r="C37">
        <v>360</v>
      </c>
      <c r="D37">
        <v>350</v>
      </c>
      <c r="E37">
        <v>370</v>
      </c>
      <c r="F37">
        <v>450</v>
      </c>
      <c r="G37">
        <v>39</v>
      </c>
      <c r="H37">
        <v>0</v>
      </c>
      <c r="I37">
        <v>1</v>
      </c>
      <c r="J37">
        <v>0</v>
      </c>
      <c r="K37">
        <v>0</v>
      </c>
      <c r="L37">
        <v>1</v>
      </c>
      <c r="M37">
        <v>1</v>
      </c>
      <c r="N37">
        <v>328.692433795362</v>
      </c>
      <c r="O37">
        <v>259.61325533644845</v>
      </c>
      <c r="P37">
        <v>179.76381376934694</v>
      </c>
      <c r="Q37">
        <v>146.6707420751444</v>
      </c>
      <c r="R37">
        <v>198.31822484318872</v>
      </c>
      <c r="S37">
        <v>222.6116939638981</v>
      </c>
      <c r="T37">
        <v>1</v>
      </c>
      <c r="U37">
        <v>1</v>
      </c>
      <c r="W37">
        <v>1</v>
      </c>
    </row>
    <row r="38" spans="1:23" ht="12.75">
      <c r="A38">
        <v>36</v>
      </c>
      <c r="B38">
        <v>360</v>
      </c>
      <c r="C38">
        <v>350</v>
      </c>
      <c r="D38">
        <v>370</v>
      </c>
      <c r="E38">
        <v>450</v>
      </c>
      <c r="F38">
        <v>420</v>
      </c>
      <c r="G38">
        <v>40</v>
      </c>
      <c r="H38">
        <v>0</v>
      </c>
      <c r="I38">
        <v>1</v>
      </c>
      <c r="J38">
        <v>0</v>
      </c>
      <c r="K38">
        <v>1</v>
      </c>
      <c r="L38">
        <v>1</v>
      </c>
      <c r="M38">
        <v>1</v>
      </c>
      <c r="N38">
        <v>303.40840042648796</v>
      </c>
      <c r="O38">
        <v>252.4017760215471</v>
      </c>
      <c r="P38">
        <v>190.0360316990239</v>
      </c>
      <c r="Q38">
        <v>161.50756731120833</v>
      </c>
      <c r="R38">
        <v>185.0970098536428</v>
      </c>
      <c r="S38">
        <v>218.49015706238197</v>
      </c>
      <c r="T38">
        <v>0</v>
      </c>
      <c r="U38">
        <v>0</v>
      </c>
      <c r="W38">
        <v>0</v>
      </c>
    </row>
    <row r="39" spans="1:23" ht="12.75">
      <c r="A39">
        <v>37</v>
      </c>
      <c r="B39">
        <v>350</v>
      </c>
      <c r="C39">
        <v>370</v>
      </c>
      <c r="D39">
        <v>450</v>
      </c>
      <c r="E39">
        <v>420</v>
      </c>
      <c r="F39">
        <v>400</v>
      </c>
      <c r="G39">
        <v>41</v>
      </c>
      <c r="H39">
        <v>0</v>
      </c>
      <c r="I39">
        <v>1</v>
      </c>
      <c r="J39">
        <v>1</v>
      </c>
      <c r="K39">
        <v>1</v>
      </c>
      <c r="L39">
        <v>1</v>
      </c>
      <c r="M39">
        <v>1</v>
      </c>
      <c r="N39">
        <v>294.98038930353</v>
      </c>
      <c r="O39">
        <v>266.8247346513498</v>
      </c>
      <c r="P39">
        <v>229.02554252118176</v>
      </c>
      <c r="Q39">
        <v>150.74039615712778</v>
      </c>
      <c r="R39">
        <v>176.28286652727886</v>
      </c>
      <c r="S39">
        <v>223.57078583209358</v>
      </c>
      <c r="T39">
        <v>1</v>
      </c>
      <c r="U39">
        <v>1</v>
      </c>
      <c r="W39">
        <v>1</v>
      </c>
    </row>
    <row r="40" spans="1:23" ht="12.75">
      <c r="A40">
        <v>38</v>
      </c>
      <c r="B40">
        <v>370</v>
      </c>
      <c r="C40">
        <v>450</v>
      </c>
      <c r="D40">
        <v>420</v>
      </c>
      <c r="E40">
        <v>400</v>
      </c>
      <c r="F40">
        <v>410</v>
      </c>
      <c r="G40">
        <v>42</v>
      </c>
      <c r="H40">
        <v>0</v>
      </c>
      <c r="I40">
        <v>1</v>
      </c>
      <c r="J40">
        <v>1</v>
      </c>
      <c r="K40">
        <v>1</v>
      </c>
      <c r="L40">
        <v>1</v>
      </c>
      <c r="M40">
        <v>1</v>
      </c>
      <c r="N40">
        <v>311.836411549446</v>
      </c>
      <c r="O40">
        <v>324.51656917056056</v>
      </c>
      <c r="P40">
        <v>213.75717301976965</v>
      </c>
      <c r="Q40">
        <v>143.5622820544074</v>
      </c>
      <c r="R40">
        <v>180.68993819046082</v>
      </c>
      <c r="S40">
        <v>234.8724747969289</v>
      </c>
      <c r="T40">
        <v>1</v>
      </c>
      <c r="U40">
        <v>1</v>
      </c>
      <c r="W40">
        <v>1</v>
      </c>
    </row>
    <row r="41" spans="1:23" ht="12.75">
      <c r="A41">
        <v>39</v>
      </c>
      <c r="B41">
        <v>450</v>
      </c>
      <c r="C41">
        <v>420</v>
      </c>
      <c r="D41">
        <v>400</v>
      </c>
      <c r="E41">
        <v>410</v>
      </c>
      <c r="F41">
        <v>370</v>
      </c>
      <c r="G41">
        <v>43</v>
      </c>
      <c r="H41">
        <v>1</v>
      </c>
      <c r="I41">
        <v>1</v>
      </c>
      <c r="J41">
        <v>1</v>
      </c>
      <c r="K41">
        <v>1</v>
      </c>
      <c r="L41">
        <v>1</v>
      </c>
      <c r="M41">
        <v>1</v>
      </c>
      <c r="N41">
        <v>162.47288567288348</v>
      </c>
      <c r="O41">
        <v>302.88213122585654</v>
      </c>
      <c r="P41">
        <v>203.57826001882825</v>
      </c>
      <c r="Q41">
        <v>147.1513391057676</v>
      </c>
      <c r="R41">
        <v>163.06165153773293</v>
      </c>
      <c r="S41">
        <v>195.82925351221377</v>
      </c>
      <c r="T41">
        <v>0</v>
      </c>
      <c r="U41">
        <v>0</v>
      </c>
      <c r="W41">
        <v>0</v>
      </c>
    </row>
    <row r="42" spans="1:23" ht="12.75">
      <c r="A42">
        <v>40</v>
      </c>
      <c r="B42">
        <v>420</v>
      </c>
      <c r="C42">
        <v>400</v>
      </c>
      <c r="D42">
        <v>410</v>
      </c>
      <c r="E42">
        <v>370</v>
      </c>
      <c r="F42">
        <v>350</v>
      </c>
      <c r="G42">
        <v>44</v>
      </c>
      <c r="H42">
        <v>0</v>
      </c>
      <c r="I42">
        <v>1</v>
      </c>
      <c r="J42">
        <v>1</v>
      </c>
      <c r="K42">
        <v>0</v>
      </c>
      <c r="L42">
        <v>1</v>
      </c>
      <c r="M42">
        <v>1</v>
      </c>
      <c r="N42">
        <v>353.97646716423594</v>
      </c>
      <c r="O42">
        <v>288.4591725960538</v>
      </c>
      <c r="P42">
        <v>208.66771651929895</v>
      </c>
      <c r="Q42">
        <v>146.6707420751444</v>
      </c>
      <c r="R42">
        <v>154.247508211369</v>
      </c>
      <c r="S42">
        <v>230.4043213132204</v>
      </c>
      <c r="T42">
        <v>1</v>
      </c>
      <c r="U42">
        <v>1</v>
      </c>
      <c r="W42">
        <v>1</v>
      </c>
    </row>
    <row r="43" spans="1:23" ht="12.75">
      <c r="A43">
        <v>41</v>
      </c>
      <c r="B43">
        <v>400</v>
      </c>
      <c r="C43">
        <v>410</v>
      </c>
      <c r="D43">
        <v>370</v>
      </c>
      <c r="E43">
        <v>350</v>
      </c>
      <c r="F43">
        <v>330</v>
      </c>
      <c r="G43">
        <v>45</v>
      </c>
      <c r="H43">
        <v>0</v>
      </c>
      <c r="I43">
        <v>1</v>
      </c>
      <c r="J43">
        <v>0</v>
      </c>
      <c r="K43">
        <v>0</v>
      </c>
      <c r="L43">
        <v>1</v>
      </c>
      <c r="M43">
        <v>1</v>
      </c>
      <c r="N43">
        <v>337.12044491831995</v>
      </c>
      <c r="O43">
        <v>295.67065191095514</v>
      </c>
      <c r="P43">
        <v>190.0360316990239</v>
      </c>
      <c r="Q43">
        <v>138.7425938548663</v>
      </c>
      <c r="R43">
        <v>145.43336488500506</v>
      </c>
      <c r="S43">
        <v>221.40061745363408</v>
      </c>
      <c r="T43">
        <v>0</v>
      </c>
      <c r="U43">
        <v>0</v>
      </c>
      <c r="W43">
        <v>0</v>
      </c>
    </row>
    <row r="44" spans="1:23" ht="12.75">
      <c r="A44">
        <v>42</v>
      </c>
      <c r="B44">
        <v>410</v>
      </c>
      <c r="C44">
        <v>370</v>
      </c>
      <c r="D44">
        <v>350</v>
      </c>
      <c r="E44">
        <v>330</v>
      </c>
      <c r="F44">
        <v>300</v>
      </c>
      <c r="G44">
        <v>46</v>
      </c>
      <c r="H44">
        <v>0</v>
      </c>
      <c r="I44">
        <v>1</v>
      </c>
      <c r="J44">
        <v>0</v>
      </c>
      <c r="K44">
        <v>0</v>
      </c>
      <c r="L44">
        <v>0</v>
      </c>
      <c r="M44">
        <v>1</v>
      </c>
      <c r="N44">
        <v>345.548456041278</v>
      </c>
      <c r="O44">
        <v>266.8247346513498</v>
      </c>
      <c r="P44">
        <v>179.76381376934694</v>
      </c>
      <c r="Q44">
        <v>130.81444563458825</v>
      </c>
      <c r="R44">
        <v>98.55317026463142</v>
      </c>
      <c r="S44">
        <v>204.30092407223884</v>
      </c>
      <c r="T44">
        <v>0</v>
      </c>
      <c r="U44">
        <v>0</v>
      </c>
      <c r="W44">
        <v>0</v>
      </c>
    </row>
    <row r="45" spans="1:23" ht="12.75">
      <c r="A45">
        <v>43</v>
      </c>
      <c r="B45">
        <v>370</v>
      </c>
      <c r="C45">
        <v>350</v>
      </c>
      <c r="D45">
        <v>330</v>
      </c>
      <c r="E45">
        <v>300</v>
      </c>
      <c r="F45">
        <v>320</v>
      </c>
      <c r="G45">
        <v>47</v>
      </c>
      <c r="H45">
        <v>0</v>
      </c>
      <c r="I45">
        <v>1</v>
      </c>
      <c r="J45">
        <v>0</v>
      </c>
      <c r="K45">
        <v>0</v>
      </c>
      <c r="L45">
        <v>1</v>
      </c>
      <c r="M45">
        <v>1</v>
      </c>
      <c r="N45">
        <v>311.836411549446</v>
      </c>
      <c r="O45">
        <v>252.4017760215471</v>
      </c>
      <c r="P45">
        <v>169.49159583966997</v>
      </c>
      <c r="Q45">
        <v>118.92222330417113</v>
      </c>
      <c r="R45">
        <v>141.02629322182307</v>
      </c>
      <c r="S45">
        <v>198.73565998733142</v>
      </c>
      <c r="T45">
        <v>0</v>
      </c>
      <c r="U45">
        <v>0</v>
      </c>
      <c r="W45">
        <v>0</v>
      </c>
    </row>
    <row r="46" spans="1:23" ht="12.75">
      <c r="A46">
        <v>44</v>
      </c>
      <c r="B46">
        <v>350</v>
      </c>
      <c r="C46">
        <v>330</v>
      </c>
      <c r="D46">
        <v>300</v>
      </c>
      <c r="E46">
        <v>320</v>
      </c>
      <c r="F46">
        <v>310</v>
      </c>
      <c r="G46">
        <v>48</v>
      </c>
      <c r="H46">
        <v>0</v>
      </c>
      <c r="I46">
        <v>1</v>
      </c>
      <c r="J46">
        <v>0</v>
      </c>
      <c r="K46">
        <v>0</v>
      </c>
      <c r="L46">
        <v>1</v>
      </c>
      <c r="M46">
        <v>1</v>
      </c>
      <c r="N46">
        <v>294.98038930353</v>
      </c>
      <c r="O46">
        <v>237.9788173917444</v>
      </c>
      <c r="P46">
        <v>154.08326894515451</v>
      </c>
      <c r="Q46">
        <v>126.8503715244492</v>
      </c>
      <c r="R46">
        <v>136.6192215586411</v>
      </c>
      <c r="S46">
        <v>190.10241374470382</v>
      </c>
      <c r="T46">
        <v>0</v>
      </c>
      <c r="U46">
        <v>0</v>
      </c>
      <c r="W46">
        <v>0</v>
      </c>
    </row>
    <row r="47" spans="1:23" ht="12.75">
      <c r="A47" t="s">
        <v>120</v>
      </c>
      <c r="B47">
        <v>450</v>
      </c>
      <c r="C47">
        <v>450</v>
      </c>
      <c r="D47">
        <v>450</v>
      </c>
      <c r="E47">
        <v>450</v>
      </c>
      <c r="F47">
        <v>450</v>
      </c>
      <c r="G47">
        <v>48</v>
      </c>
      <c r="H47">
        <v>0.36105085705085216</v>
      </c>
      <c r="I47">
        <v>0.7211479314901346</v>
      </c>
      <c r="J47">
        <v>0.5089456500470706</v>
      </c>
      <c r="K47">
        <v>0.3589057051360185</v>
      </c>
      <c r="L47">
        <v>0.4407071663181971</v>
      </c>
      <c r="M47">
        <v>0.24540729790362548</v>
      </c>
      <c r="R47" t="s">
        <v>119</v>
      </c>
      <c r="S47">
        <v>170.48487131467235</v>
      </c>
      <c r="V47">
        <v>0.4827586206896552</v>
      </c>
      <c r="W47">
        <v>0.4666666666666667</v>
      </c>
    </row>
    <row r="48" spans="1:23" ht="12.75">
      <c r="A48" t="s">
        <v>119</v>
      </c>
      <c r="B48">
        <v>300</v>
      </c>
      <c r="C48">
        <v>300</v>
      </c>
      <c r="D48">
        <v>300</v>
      </c>
      <c r="E48">
        <v>300</v>
      </c>
      <c r="F48">
        <v>300</v>
      </c>
      <c r="G48">
        <v>6</v>
      </c>
      <c r="H48">
        <v>0.8428011122957999</v>
      </c>
      <c r="I48">
        <v>0.3839413678750305</v>
      </c>
      <c r="J48">
        <v>0.5136108964838484</v>
      </c>
      <c r="K48">
        <v>0.39640741101390375</v>
      </c>
      <c r="L48">
        <v>0.3285105675487714</v>
      </c>
      <c r="M48">
        <v>0.3563997115058044</v>
      </c>
      <c r="R48" t="s">
        <v>120</v>
      </c>
      <c r="S48">
        <v>243.3710393181319</v>
      </c>
      <c r="V48">
        <v>0.5172413793103448</v>
      </c>
      <c r="W48">
        <v>0.5333333333333333</v>
      </c>
    </row>
    <row r="49" spans="1:19" ht="12.75">
      <c r="A49" t="s">
        <v>153</v>
      </c>
      <c r="B49">
        <v>426.44279819945467</v>
      </c>
      <c r="C49">
        <v>313.7691144628575</v>
      </c>
      <c r="D49">
        <v>390.7743246917327</v>
      </c>
      <c r="E49">
        <v>384.98341684204973</v>
      </c>
      <c r="F49">
        <v>303.6385711256438</v>
      </c>
      <c r="R49" t="s">
        <v>127</v>
      </c>
      <c r="S49">
        <v>221.40061745363408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109"/>
  <sheetViews>
    <sheetView workbookViewId="0" topLeftCell="A1">
      <selection activeCell="A4" sqref="A4"/>
    </sheetView>
  </sheetViews>
  <sheetFormatPr defaultColWidth="9.00390625" defaultRowHeight="12.75"/>
  <cols>
    <col min="1" max="1" width="35.125" style="0" customWidth="1"/>
    <col min="2" max="2" width="16.375" style="0" customWidth="1"/>
    <col min="5" max="5" width="11.00390625" style="0" customWidth="1"/>
    <col min="7" max="7" width="10.125" style="0" customWidth="1"/>
    <col min="10" max="10" width="8.50390625" style="0" customWidth="1"/>
  </cols>
  <sheetData>
    <row r="1" spans="1:9" ht="39.75" thickBot="1">
      <c r="A1" s="45" t="s">
        <v>14</v>
      </c>
      <c r="B1" s="46" t="s">
        <v>30</v>
      </c>
      <c r="C1" s="46" t="s">
        <v>31</v>
      </c>
      <c r="D1" s="46" t="s">
        <v>32</v>
      </c>
      <c r="E1" s="46" t="s">
        <v>33</v>
      </c>
      <c r="F1" s="46" t="s">
        <v>34</v>
      </c>
      <c r="G1" s="46" t="s">
        <v>35</v>
      </c>
      <c r="H1" s="46" t="s">
        <v>36</v>
      </c>
      <c r="I1" s="47" t="s">
        <v>98</v>
      </c>
    </row>
    <row r="2" ht="12.75">
      <c r="I2" s="8"/>
    </row>
    <row r="3" spans="1:9" ht="13.5" thickBot="1">
      <c r="A3" s="48" t="s">
        <v>0</v>
      </c>
      <c r="I3" s="8"/>
    </row>
    <row r="4" spans="1:9" ht="12.75">
      <c r="A4" s="50" t="s">
        <v>10</v>
      </c>
      <c r="B4" s="27">
        <v>246</v>
      </c>
      <c r="C4" s="27">
        <v>12.4</v>
      </c>
      <c r="D4" s="27">
        <v>8.9</v>
      </c>
      <c r="E4" s="27">
        <v>29</v>
      </c>
      <c r="F4" s="27">
        <v>0.386</v>
      </c>
      <c r="G4" s="27">
        <v>45</v>
      </c>
      <c r="H4" s="49">
        <v>0.288</v>
      </c>
      <c r="I4" s="43">
        <v>199</v>
      </c>
    </row>
    <row r="5" spans="1:9" ht="12.75">
      <c r="A5" s="50" t="s">
        <v>11</v>
      </c>
      <c r="B5" s="27">
        <v>294</v>
      </c>
      <c r="C5" s="27">
        <v>15.5</v>
      </c>
      <c r="D5" s="27">
        <v>12.6</v>
      </c>
      <c r="E5" s="27">
        <v>39.7</v>
      </c>
      <c r="F5" s="27">
        <v>0.386</v>
      </c>
      <c r="G5" s="27">
        <v>55</v>
      </c>
      <c r="H5" s="49">
        <v>0.509</v>
      </c>
      <c r="I5" s="42">
        <v>249</v>
      </c>
    </row>
    <row r="6" spans="1:9" ht="12.75">
      <c r="A6" s="50" t="s">
        <v>12</v>
      </c>
      <c r="B6" s="27">
        <v>362</v>
      </c>
      <c r="C6" s="27">
        <v>19.82</v>
      </c>
      <c r="D6" s="27">
        <v>18</v>
      </c>
      <c r="E6" s="27">
        <v>39.9</v>
      </c>
      <c r="F6" s="27">
        <v>0.386</v>
      </c>
      <c r="G6" s="27">
        <v>23.05</v>
      </c>
      <c r="H6" s="49">
        <v>0.524</v>
      </c>
      <c r="I6" s="42">
        <v>267</v>
      </c>
    </row>
    <row r="7" spans="1:9" ht="12.75">
      <c r="A7" s="50" t="s">
        <v>13</v>
      </c>
      <c r="B7" s="27">
        <v>518</v>
      </c>
      <c r="C7" s="27">
        <v>31.4</v>
      </c>
      <c r="D7" s="27">
        <v>27.2</v>
      </c>
      <c r="E7" s="27">
        <v>36.7</v>
      </c>
      <c r="F7" s="27">
        <v>2.461</v>
      </c>
      <c r="G7" s="27">
        <v>76</v>
      </c>
      <c r="H7" s="49">
        <v>0.904</v>
      </c>
      <c r="I7" s="42">
        <v>300</v>
      </c>
    </row>
    <row r="8" spans="1:9" ht="12.75">
      <c r="A8" s="50" t="s">
        <v>1</v>
      </c>
      <c r="B8" s="27">
        <v>728.8</v>
      </c>
      <c r="C8" s="27">
        <v>47.88</v>
      </c>
      <c r="D8" s="27">
        <v>39.13</v>
      </c>
      <c r="E8" s="27">
        <v>59.37</v>
      </c>
      <c r="F8" s="27">
        <v>1.12</v>
      </c>
      <c r="G8" s="27">
        <v>106</v>
      </c>
      <c r="H8" s="49">
        <v>1.78</v>
      </c>
      <c r="I8" s="42">
        <v>450</v>
      </c>
    </row>
    <row r="9" spans="1:9" ht="12.75">
      <c r="A9" s="50" t="s">
        <v>2</v>
      </c>
      <c r="B9" s="27">
        <v>507</v>
      </c>
      <c r="C9" s="27">
        <v>26.7</v>
      </c>
      <c r="D9" s="27">
        <v>25.8</v>
      </c>
      <c r="E9" s="27">
        <v>41.9</v>
      </c>
      <c r="F9" s="27">
        <v>3.333</v>
      </c>
      <c r="G9" s="27">
        <v>83</v>
      </c>
      <c r="H9" s="49">
        <v>0.651</v>
      </c>
      <c r="I9" s="42">
        <v>420</v>
      </c>
    </row>
    <row r="10" spans="1:9" ht="12.75">
      <c r="A10" s="50" t="s">
        <v>3</v>
      </c>
      <c r="B10" s="27">
        <v>439</v>
      </c>
      <c r="C10" s="27">
        <v>17.3</v>
      </c>
      <c r="D10" s="27">
        <v>21.7</v>
      </c>
      <c r="E10" s="27">
        <v>43.6</v>
      </c>
      <c r="F10" s="27">
        <v>2.178</v>
      </c>
      <c r="G10" s="27">
        <v>24.1</v>
      </c>
      <c r="H10" s="49">
        <v>0.726</v>
      </c>
      <c r="I10" s="42">
        <v>260</v>
      </c>
    </row>
    <row r="11" spans="1:9" ht="12.75">
      <c r="A11" s="50" t="s">
        <v>4</v>
      </c>
      <c r="B11" s="27">
        <v>338</v>
      </c>
      <c r="C11" s="27">
        <v>14.1</v>
      </c>
      <c r="D11" s="27">
        <v>15.1</v>
      </c>
      <c r="E11" s="27">
        <v>36.5</v>
      </c>
      <c r="F11" s="27">
        <v>0.666</v>
      </c>
      <c r="G11" s="27">
        <v>120</v>
      </c>
      <c r="H11" s="49">
        <v>0.585</v>
      </c>
      <c r="I11" s="42">
        <v>275</v>
      </c>
    </row>
    <row r="12" spans="1:9" ht="12.75">
      <c r="A12" s="50" t="s">
        <v>5</v>
      </c>
      <c r="B12" s="27">
        <v>551</v>
      </c>
      <c r="C12" s="27">
        <v>24.4</v>
      </c>
      <c r="D12" s="27">
        <v>35</v>
      </c>
      <c r="E12" s="27">
        <v>34.9</v>
      </c>
      <c r="F12" s="27">
        <v>3.176</v>
      </c>
      <c r="G12" s="27">
        <v>103.212</v>
      </c>
      <c r="H12" s="49">
        <v>0.568</v>
      </c>
      <c r="I12" s="42">
        <v>280</v>
      </c>
    </row>
    <row r="13" spans="1:9" ht="12.75">
      <c r="A13" s="50" t="s">
        <v>6</v>
      </c>
      <c r="B13" s="27">
        <v>539</v>
      </c>
      <c r="C13" s="27">
        <v>97.4</v>
      </c>
      <c r="D13" s="27">
        <v>26.1</v>
      </c>
      <c r="E13" s="27">
        <v>66.9</v>
      </c>
      <c r="F13" s="27">
        <v>3.8</v>
      </c>
      <c r="G13" s="27">
        <v>87.6</v>
      </c>
      <c r="H13" s="49">
        <v>1.5</v>
      </c>
      <c r="I13" s="42">
        <v>230</v>
      </c>
    </row>
    <row r="14" spans="1:9" ht="12.75">
      <c r="A14" s="50" t="s">
        <v>7</v>
      </c>
      <c r="B14" s="27">
        <v>276</v>
      </c>
      <c r="C14" s="27">
        <v>19.1</v>
      </c>
      <c r="D14" s="27">
        <v>15.7</v>
      </c>
      <c r="E14" s="27">
        <v>14.6</v>
      </c>
      <c r="F14" s="27">
        <v>3.6</v>
      </c>
      <c r="G14" s="27">
        <v>20.7</v>
      </c>
      <c r="H14" s="49">
        <v>0.525</v>
      </c>
      <c r="I14" s="42">
        <v>245</v>
      </c>
    </row>
    <row r="15" spans="1:9" ht="12.75">
      <c r="A15" s="50" t="s">
        <v>8</v>
      </c>
      <c r="B15" s="27">
        <v>414</v>
      </c>
      <c r="C15" s="27">
        <v>28.6</v>
      </c>
      <c r="D15" s="27">
        <v>23.5</v>
      </c>
      <c r="E15" s="27">
        <v>21.9</v>
      </c>
      <c r="F15" s="27">
        <v>5.4</v>
      </c>
      <c r="G15" s="27">
        <v>31</v>
      </c>
      <c r="H15" s="49">
        <v>0.716</v>
      </c>
      <c r="I15" s="42">
        <v>290</v>
      </c>
    </row>
    <row r="16" spans="1:9" ht="13.5" thickBot="1">
      <c r="A16" s="50" t="s">
        <v>9</v>
      </c>
      <c r="B16" s="27">
        <v>207</v>
      </c>
      <c r="C16" s="27">
        <v>13.5</v>
      </c>
      <c r="D16" s="27">
        <v>9</v>
      </c>
      <c r="E16" s="27">
        <v>17.1</v>
      </c>
      <c r="F16" s="27">
        <v>2.7</v>
      </c>
      <c r="G16" s="27">
        <v>12.1</v>
      </c>
      <c r="H16" s="49">
        <v>0.4</v>
      </c>
      <c r="I16" s="44">
        <v>265</v>
      </c>
    </row>
    <row r="17" ht="12.75">
      <c r="I17" s="8"/>
    </row>
    <row r="18" spans="1:9" ht="13.5" thickBot="1">
      <c r="A18" s="48" t="s">
        <v>15</v>
      </c>
      <c r="I18" s="8"/>
    </row>
    <row r="19" spans="1:9" ht="12.75">
      <c r="A19" t="s">
        <v>16</v>
      </c>
      <c r="B19" s="27">
        <v>248</v>
      </c>
      <c r="C19" s="27">
        <v>2.6</v>
      </c>
      <c r="D19" s="27">
        <v>12.8</v>
      </c>
      <c r="E19" s="27">
        <v>30.7</v>
      </c>
      <c r="F19" s="27">
        <v>2.775</v>
      </c>
      <c r="G19" s="27">
        <v>0</v>
      </c>
      <c r="H19" s="49">
        <v>0.207</v>
      </c>
      <c r="I19" s="43">
        <v>210</v>
      </c>
    </row>
    <row r="20" spans="1:9" ht="12.75">
      <c r="A20" t="s">
        <v>17</v>
      </c>
      <c r="B20" s="27">
        <v>340</v>
      </c>
      <c r="C20" s="27">
        <v>3.5</v>
      </c>
      <c r="D20" s="27">
        <v>17.6</v>
      </c>
      <c r="E20" s="27">
        <v>42</v>
      </c>
      <c r="F20" s="27">
        <v>3.922</v>
      </c>
      <c r="G20" s="27">
        <v>0</v>
      </c>
      <c r="H20" s="49">
        <v>0.286</v>
      </c>
      <c r="I20" s="42">
        <v>270</v>
      </c>
    </row>
    <row r="21" spans="1:9" ht="13.5" thickBot="1">
      <c r="A21" t="s">
        <v>18</v>
      </c>
      <c r="B21" s="27">
        <v>497</v>
      </c>
      <c r="C21" s="27">
        <v>5.1</v>
      </c>
      <c r="D21" s="27">
        <v>25.7</v>
      </c>
      <c r="E21" s="27">
        <v>61.4</v>
      </c>
      <c r="F21" s="27">
        <v>5.809</v>
      </c>
      <c r="G21" s="27">
        <v>0</v>
      </c>
      <c r="H21" s="49">
        <v>0.408</v>
      </c>
      <c r="I21" s="44">
        <v>350</v>
      </c>
    </row>
    <row r="22" ht="12.75">
      <c r="I22" s="8"/>
    </row>
    <row r="23" spans="1:9" ht="13.5" thickBot="1">
      <c r="A23" s="48" t="s">
        <v>19</v>
      </c>
      <c r="I23" s="8"/>
    </row>
    <row r="24" spans="1:9" ht="12.75">
      <c r="A24" t="s">
        <v>20</v>
      </c>
      <c r="B24" s="27">
        <v>260</v>
      </c>
      <c r="C24" s="27">
        <v>10.7</v>
      </c>
      <c r="D24" s="27">
        <v>10.6</v>
      </c>
      <c r="E24" s="27">
        <v>30.5</v>
      </c>
      <c r="F24" s="27">
        <v>0.03</v>
      </c>
      <c r="G24" s="27">
        <v>23.004</v>
      </c>
      <c r="H24" s="49">
        <v>0.505</v>
      </c>
      <c r="I24" s="43">
        <v>100</v>
      </c>
    </row>
    <row r="25" spans="1:9" ht="12.75">
      <c r="A25" t="s">
        <v>21</v>
      </c>
      <c r="B25" s="27">
        <v>270</v>
      </c>
      <c r="C25" s="27">
        <v>12.6</v>
      </c>
      <c r="D25" s="27">
        <v>10.8</v>
      </c>
      <c r="E25" s="27">
        <v>30.5</v>
      </c>
      <c r="F25" s="27">
        <v>0.03</v>
      </c>
      <c r="G25" s="27">
        <v>27.054</v>
      </c>
      <c r="H25" s="49">
        <v>0.631</v>
      </c>
      <c r="I25" s="42">
        <v>150</v>
      </c>
    </row>
    <row r="26" spans="1:9" ht="13.5" thickBot="1">
      <c r="A26" t="s">
        <v>22</v>
      </c>
      <c r="B26" s="27">
        <v>390</v>
      </c>
      <c r="C26" s="27">
        <v>18.5</v>
      </c>
      <c r="D26" s="27">
        <v>21.8</v>
      </c>
      <c r="E26" s="27">
        <v>31</v>
      </c>
      <c r="F26" s="27">
        <v>0.03</v>
      </c>
      <c r="G26" s="27">
        <v>54.594</v>
      </c>
      <c r="H26" s="49">
        <v>1.2</v>
      </c>
      <c r="I26" s="44">
        <v>180</v>
      </c>
    </row>
    <row r="27" ht="12.75">
      <c r="I27" s="8"/>
    </row>
    <row r="28" spans="1:9" ht="13.5" thickBot="1">
      <c r="A28" s="48" t="s">
        <v>23</v>
      </c>
      <c r="I28" s="8"/>
    </row>
    <row r="29" spans="1:9" ht="12.75">
      <c r="A29" t="s">
        <v>24</v>
      </c>
      <c r="B29" s="27">
        <v>343</v>
      </c>
      <c r="C29" s="27">
        <v>20.67</v>
      </c>
      <c r="D29" s="27">
        <v>19.37</v>
      </c>
      <c r="E29" s="27">
        <v>28.24</v>
      </c>
      <c r="F29" s="27">
        <v>1.14</v>
      </c>
      <c r="G29" s="27">
        <v>256.3</v>
      </c>
      <c r="H29" s="49">
        <v>0.588</v>
      </c>
      <c r="I29" s="43" t="s">
        <v>136</v>
      </c>
    </row>
    <row r="30" spans="1:9" ht="12.75">
      <c r="A30" t="s">
        <v>25</v>
      </c>
      <c r="B30" s="27">
        <v>408</v>
      </c>
      <c r="C30" s="27">
        <v>24.6</v>
      </c>
      <c r="D30" s="27">
        <v>21.75</v>
      </c>
      <c r="E30" s="27">
        <v>28.45</v>
      </c>
      <c r="F30" s="27">
        <v>1.14</v>
      </c>
      <c r="G30" s="27">
        <v>272.1</v>
      </c>
      <c r="H30" s="49">
        <v>0.939</v>
      </c>
      <c r="I30" s="42" t="s">
        <v>136</v>
      </c>
    </row>
    <row r="31" spans="1:9" ht="12.75">
      <c r="A31" t="s">
        <v>26</v>
      </c>
      <c r="B31" s="27">
        <v>445</v>
      </c>
      <c r="C31" s="27">
        <v>28.2</v>
      </c>
      <c r="D31" s="27">
        <v>23.8</v>
      </c>
      <c r="E31" s="27">
        <v>39.64</v>
      </c>
      <c r="F31" s="27">
        <v>2.546</v>
      </c>
      <c r="G31" s="27">
        <v>290.4</v>
      </c>
      <c r="H31" s="49">
        <v>0.742</v>
      </c>
      <c r="I31" s="42" t="s">
        <v>136</v>
      </c>
    </row>
    <row r="32" spans="1:9" ht="12.75">
      <c r="A32" t="s">
        <v>27</v>
      </c>
      <c r="B32" s="27">
        <v>351</v>
      </c>
      <c r="C32" s="27">
        <v>16.02</v>
      </c>
      <c r="D32" s="27">
        <v>18.3</v>
      </c>
      <c r="E32" s="27">
        <v>30.47</v>
      </c>
      <c r="F32" s="27">
        <v>3.197</v>
      </c>
      <c r="G32" s="27">
        <v>77.56</v>
      </c>
      <c r="H32" s="49">
        <v>0.505</v>
      </c>
      <c r="I32" s="42" t="s">
        <v>136</v>
      </c>
    </row>
    <row r="33" spans="1:9" ht="12.75">
      <c r="A33" t="s">
        <v>28</v>
      </c>
      <c r="B33" s="27">
        <v>453</v>
      </c>
      <c r="C33" s="27">
        <v>34.2</v>
      </c>
      <c r="D33" s="27">
        <v>22.2</v>
      </c>
      <c r="E33" s="27">
        <v>29.07</v>
      </c>
      <c r="F33" s="27">
        <v>1.2</v>
      </c>
      <c r="G33" s="27">
        <v>640.5</v>
      </c>
      <c r="H33" s="49">
        <v>1.074</v>
      </c>
      <c r="I33" s="42" t="s">
        <v>136</v>
      </c>
    </row>
    <row r="34" spans="1:9" ht="13.5" thickBot="1">
      <c r="A34" t="s">
        <v>29</v>
      </c>
      <c r="B34" s="27">
        <v>165</v>
      </c>
      <c r="C34" s="27">
        <v>1.79</v>
      </c>
      <c r="D34" s="27">
        <v>9.89</v>
      </c>
      <c r="E34" s="27">
        <v>16.9</v>
      </c>
      <c r="F34" s="27">
        <v>4.864</v>
      </c>
      <c r="G34" s="27">
        <v>0</v>
      </c>
      <c r="H34" s="49">
        <v>0.316</v>
      </c>
      <c r="I34" s="44" t="s">
        <v>136</v>
      </c>
    </row>
    <row r="35" ht="12.75">
      <c r="I35" s="8"/>
    </row>
    <row r="36" spans="1:9" ht="13.5" thickBot="1">
      <c r="A36" s="48" t="s">
        <v>37</v>
      </c>
      <c r="I36" s="8"/>
    </row>
    <row r="37" spans="1:9" ht="12.75">
      <c r="A37" t="s">
        <v>38</v>
      </c>
      <c r="B37" s="27">
        <v>14</v>
      </c>
      <c r="C37" s="27">
        <v>0.9</v>
      </c>
      <c r="D37" s="27">
        <v>0.1</v>
      </c>
      <c r="E37" s="27">
        <v>2.3</v>
      </c>
      <c r="F37" s="27">
        <v>1.037</v>
      </c>
      <c r="G37" s="27">
        <v>0</v>
      </c>
      <c r="H37" s="49">
        <v>0.002</v>
      </c>
      <c r="I37" s="43">
        <v>390</v>
      </c>
    </row>
    <row r="38" spans="1:9" ht="12.75">
      <c r="A38" t="s">
        <v>39</v>
      </c>
      <c r="B38" s="27">
        <v>131</v>
      </c>
      <c r="C38" s="27">
        <v>21.6</v>
      </c>
      <c r="D38" s="27">
        <v>16.7</v>
      </c>
      <c r="E38" s="27">
        <v>7.7</v>
      </c>
      <c r="F38" s="27">
        <v>0.63</v>
      </c>
      <c r="G38" s="27">
        <v>15.84</v>
      </c>
      <c r="H38" s="49">
        <v>0.141</v>
      </c>
      <c r="I38" s="42">
        <v>490</v>
      </c>
    </row>
    <row r="39" spans="1:9" ht="12.75">
      <c r="A39" t="s">
        <v>40</v>
      </c>
      <c r="B39" s="27">
        <v>426.9</v>
      </c>
      <c r="C39" s="27">
        <v>29.63</v>
      </c>
      <c r="D39" s="27">
        <v>21.54</v>
      </c>
      <c r="E39" s="27">
        <v>31.5</v>
      </c>
      <c r="F39" s="27">
        <v>6.947</v>
      </c>
      <c r="G39" s="27">
        <v>17.1</v>
      </c>
      <c r="H39" s="49">
        <v>0.627</v>
      </c>
      <c r="I39" s="42">
        <v>830</v>
      </c>
    </row>
    <row r="40" spans="1:9" ht="13.5" thickBot="1">
      <c r="A40" t="s">
        <v>41</v>
      </c>
      <c r="B40" s="27">
        <v>46.9</v>
      </c>
      <c r="C40" s="27">
        <v>0.3</v>
      </c>
      <c r="D40" s="27">
        <v>0.3</v>
      </c>
      <c r="E40" s="27">
        <v>10.8</v>
      </c>
      <c r="F40" s="27">
        <v>1.8</v>
      </c>
      <c r="G40" s="27">
        <v>0</v>
      </c>
      <c r="H40" s="49">
        <v>0.24</v>
      </c>
      <c r="I40" s="44">
        <v>250</v>
      </c>
    </row>
    <row r="41" ht="12.75">
      <c r="I41" s="8"/>
    </row>
    <row r="42" spans="1:9" ht="13.5" thickBot="1">
      <c r="A42" s="48" t="s">
        <v>42</v>
      </c>
      <c r="I42" s="8"/>
    </row>
    <row r="43" spans="1:9" ht="12.75">
      <c r="A43" t="s">
        <v>43</v>
      </c>
      <c r="B43" s="27">
        <v>4</v>
      </c>
      <c r="C43" s="27">
        <v>0</v>
      </c>
      <c r="D43" s="27">
        <v>0.1</v>
      </c>
      <c r="E43" s="27">
        <v>0.7</v>
      </c>
      <c r="F43" s="27">
        <v>0.02</v>
      </c>
      <c r="G43" s="27">
        <v>0</v>
      </c>
      <c r="H43" s="49">
        <v>0.034</v>
      </c>
      <c r="I43" s="43">
        <v>60</v>
      </c>
    </row>
    <row r="44" spans="1:9" ht="12.75">
      <c r="A44" t="s">
        <v>44</v>
      </c>
      <c r="B44" s="27">
        <v>123</v>
      </c>
      <c r="C44" s="27">
        <v>0</v>
      </c>
      <c r="D44" s="27">
        <v>12.6</v>
      </c>
      <c r="E44" s="27">
        <v>0.9</v>
      </c>
      <c r="F44" s="27">
        <v>0</v>
      </c>
      <c r="G44" s="27">
        <v>80</v>
      </c>
      <c r="H44" s="49">
        <v>1.1</v>
      </c>
      <c r="I44" s="42">
        <v>60</v>
      </c>
    </row>
    <row r="45" spans="1:9" ht="12.75">
      <c r="A45" t="s">
        <v>45</v>
      </c>
      <c r="B45" s="27">
        <v>40</v>
      </c>
      <c r="C45" s="27">
        <v>0.1</v>
      </c>
      <c r="D45" s="27">
        <v>0.5</v>
      </c>
      <c r="E45" s="27">
        <v>9</v>
      </c>
      <c r="F45" s="27">
        <v>0.05</v>
      </c>
      <c r="G45" s="27">
        <v>0</v>
      </c>
      <c r="H45" s="49">
        <v>0.15</v>
      </c>
      <c r="I45" s="42">
        <v>60</v>
      </c>
    </row>
    <row r="46" spans="1:9" ht="12.75">
      <c r="A46" t="s">
        <v>46</v>
      </c>
      <c r="B46" s="27">
        <v>46.2</v>
      </c>
      <c r="C46" s="27">
        <v>0.25</v>
      </c>
      <c r="D46" s="27">
        <v>0</v>
      </c>
      <c r="E46" s="27">
        <v>9.35</v>
      </c>
      <c r="F46" s="27">
        <v>0.1</v>
      </c>
      <c r="G46" s="27">
        <v>0</v>
      </c>
      <c r="H46" s="49">
        <v>0.225</v>
      </c>
      <c r="I46" s="42">
        <v>60</v>
      </c>
    </row>
    <row r="47" spans="1:9" ht="12.75">
      <c r="A47" t="s">
        <v>47</v>
      </c>
      <c r="B47" s="27">
        <v>21.7</v>
      </c>
      <c r="C47" s="27">
        <v>0.4</v>
      </c>
      <c r="D47" s="27">
        <v>0.1</v>
      </c>
      <c r="E47" s="27">
        <v>6.5</v>
      </c>
      <c r="F47" s="27">
        <v>0.025</v>
      </c>
      <c r="G47" s="27">
        <v>0</v>
      </c>
      <c r="H47" s="49">
        <v>0.26</v>
      </c>
      <c r="I47" s="42">
        <v>60</v>
      </c>
    </row>
    <row r="48" spans="1:9" ht="12.75">
      <c r="A48" t="s">
        <v>48</v>
      </c>
      <c r="B48" s="27">
        <v>216</v>
      </c>
      <c r="C48" s="27">
        <v>0.6</v>
      </c>
      <c r="D48" s="27">
        <v>20.8</v>
      </c>
      <c r="E48" s="27">
        <v>6.7</v>
      </c>
      <c r="F48" s="27">
        <v>0.95</v>
      </c>
      <c r="G48" s="27">
        <v>0.396</v>
      </c>
      <c r="H48" s="49">
        <v>0.353</v>
      </c>
      <c r="I48" s="42">
        <v>80</v>
      </c>
    </row>
    <row r="49" spans="1:9" ht="12.75">
      <c r="A49" t="s">
        <v>49</v>
      </c>
      <c r="B49" s="27">
        <v>131</v>
      </c>
      <c r="C49" s="27">
        <v>0.6</v>
      </c>
      <c r="D49" s="27">
        <v>12.6</v>
      </c>
      <c r="E49" s="27">
        <v>4.3</v>
      </c>
      <c r="F49" s="27">
        <v>0.08</v>
      </c>
      <c r="G49" s="27">
        <v>62</v>
      </c>
      <c r="H49" s="49">
        <v>0.32</v>
      </c>
      <c r="I49" s="42" t="s">
        <v>137</v>
      </c>
    </row>
    <row r="50" spans="1:9" ht="12.75">
      <c r="A50" t="s">
        <v>50</v>
      </c>
      <c r="B50" s="27">
        <v>240</v>
      </c>
      <c r="C50" s="27">
        <v>0.18</v>
      </c>
      <c r="D50" s="27">
        <v>24.3</v>
      </c>
      <c r="E50" s="27">
        <v>3.12</v>
      </c>
      <c r="F50" s="27">
        <v>0.48</v>
      </c>
      <c r="G50" s="27">
        <v>1.44</v>
      </c>
      <c r="H50" s="49">
        <v>0.66</v>
      </c>
      <c r="I50" s="42" t="s">
        <v>137</v>
      </c>
    </row>
    <row r="51" spans="1:9" ht="12.75">
      <c r="A51" t="s">
        <v>51</v>
      </c>
      <c r="B51" s="27">
        <v>147</v>
      </c>
      <c r="C51" s="27">
        <v>0.7</v>
      </c>
      <c r="D51" s="27">
        <v>14.3</v>
      </c>
      <c r="E51" s="27">
        <v>2.6</v>
      </c>
      <c r="F51" s="27">
        <v>0.1</v>
      </c>
      <c r="G51" s="27">
        <v>0</v>
      </c>
      <c r="H51" s="49">
        <v>0.1</v>
      </c>
      <c r="I51" s="42">
        <v>80</v>
      </c>
    </row>
    <row r="52" spans="1:9" ht="12.75">
      <c r="A52" t="s">
        <v>52</v>
      </c>
      <c r="B52" s="27">
        <v>24</v>
      </c>
      <c r="C52" s="27">
        <v>0</v>
      </c>
      <c r="D52" s="27">
        <v>6</v>
      </c>
      <c r="E52" s="27">
        <v>0</v>
      </c>
      <c r="F52" s="27">
        <v>0</v>
      </c>
      <c r="G52" s="27">
        <v>0</v>
      </c>
      <c r="H52" s="49">
        <v>0.5</v>
      </c>
      <c r="I52" s="42">
        <v>80</v>
      </c>
    </row>
    <row r="53" spans="1:9" ht="13.5" thickBot="1">
      <c r="A53" t="s">
        <v>53</v>
      </c>
      <c r="B53" s="27">
        <v>120</v>
      </c>
      <c r="C53" s="27">
        <v>0</v>
      </c>
      <c r="D53" s="27">
        <v>14</v>
      </c>
      <c r="E53" s="27">
        <v>0</v>
      </c>
      <c r="F53" s="27">
        <v>0</v>
      </c>
      <c r="G53" s="27">
        <v>0</v>
      </c>
      <c r="H53" s="49">
        <v>0</v>
      </c>
      <c r="I53" s="44">
        <v>80</v>
      </c>
    </row>
    <row r="54" ht="12.75">
      <c r="I54" s="8"/>
    </row>
    <row r="55" spans="1:9" ht="13.5" thickBot="1">
      <c r="A55" s="48" t="s">
        <v>54</v>
      </c>
      <c r="I55" s="8"/>
    </row>
    <row r="56" spans="1:9" ht="12.75">
      <c r="A56" t="s">
        <v>135</v>
      </c>
      <c r="B56" s="27">
        <v>220</v>
      </c>
      <c r="C56" s="27">
        <v>2.2</v>
      </c>
      <c r="D56" s="27">
        <v>12</v>
      </c>
      <c r="E56" s="27">
        <v>25.8</v>
      </c>
      <c r="F56" s="27">
        <v>3.76</v>
      </c>
      <c r="G56" s="27">
        <v>0</v>
      </c>
      <c r="H56" s="49">
        <v>0.176</v>
      </c>
      <c r="I56" s="43">
        <v>250</v>
      </c>
    </row>
    <row r="57" spans="1:9" ht="12.75">
      <c r="A57" t="s">
        <v>55</v>
      </c>
      <c r="B57" s="27">
        <v>245</v>
      </c>
      <c r="C57" s="27">
        <v>5.6</v>
      </c>
      <c r="D57" s="27">
        <v>6.6</v>
      </c>
      <c r="E57" s="27">
        <v>40.5</v>
      </c>
      <c r="F57" s="27">
        <v>0.927</v>
      </c>
      <c r="G57" s="27">
        <v>21</v>
      </c>
      <c r="H57" s="49">
        <v>0.17</v>
      </c>
      <c r="I57" s="42">
        <v>280</v>
      </c>
    </row>
    <row r="58" spans="1:9" ht="12.75">
      <c r="A58" t="s">
        <v>56</v>
      </c>
      <c r="B58" s="27">
        <v>293</v>
      </c>
      <c r="C58" s="27">
        <v>7.1</v>
      </c>
      <c r="D58" s="27">
        <v>10.8</v>
      </c>
      <c r="E58" s="27">
        <v>41.2</v>
      </c>
      <c r="F58" s="27">
        <v>1.1</v>
      </c>
      <c r="G58" s="27">
        <v>36</v>
      </c>
      <c r="H58" s="49">
        <v>0.263</v>
      </c>
      <c r="I58" s="42">
        <v>280</v>
      </c>
    </row>
    <row r="59" spans="1:9" ht="12.75">
      <c r="A59" t="s">
        <v>57</v>
      </c>
      <c r="B59" s="27">
        <v>291</v>
      </c>
      <c r="C59" s="27">
        <v>6.5</v>
      </c>
      <c r="D59" s="27">
        <v>9.4</v>
      </c>
      <c r="E59" s="27">
        <v>44.8</v>
      </c>
      <c r="F59" s="27">
        <v>0.963</v>
      </c>
      <c r="G59" s="27">
        <v>33</v>
      </c>
      <c r="H59" s="49">
        <v>0.236</v>
      </c>
      <c r="I59" s="42">
        <v>280</v>
      </c>
    </row>
    <row r="60" spans="1:9" ht="12.75">
      <c r="A60" t="s">
        <v>58</v>
      </c>
      <c r="B60" s="27">
        <v>145</v>
      </c>
      <c r="C60" s="27">
        <v>4.6</v>
      </c>
      <c r="D60" s="27">
        <v>4.8</v>
      </c>
      <c r="E60" s="27">
        <v>21</v>
      </c>
      <c r="F60" s="27">
        <v>0.697</v>
      </c>
      <c r="G60" s="27">
        <v>8</v>
      </c>
      <c r="H60" s="49">
        <v>0.069</v>
      </c>
      <c r="I60" s="42">
        <v>80</v>
      </c>
    </row>
    <row r="61" spans="1:9" ht="12.75">
      <c r="A61" t="s">
        <v>95</v>
      </c>
      <c r="B61" s="27">
        <v>381</v>
      </c>
      <c r="C61" s="27">
        <v>8.3</v>
      </c>
      <c r="D61" s="27">
        <v>13.7</v>
      </c>
      <c r="E61" s="27">
        <v>55.8</v>
      </c>
      <c r="F61" s="27">
        <v>0.648</v>
      </c>
      <c r="G61" s="27" t="s">
        <v>94</v>
      </c>
      <c r="H61" s="49">
        <v>0.122</v>
      </c>
      <c r="I61" s="42">
        <v>300</v>
      </c>
    </row>
    <row r="62" spans="1:9" ht="12.75">
      <c r="A62" t="s">
        <v>96</v>
      </c>
      <c r="B62" s="27">
        <v>335.2</v>
      </c>
      <c r="C62" s="27">
        <v>10.29</v>
      </c>
      <c r="D62" s="27">
        <v>8.5</v>
      </c>
      <c r="E62" s="27">
        <v>50.14</v>
      </c>
      <c r="F62" s="27">
        <v>1</v>
      </c>
      <c r="G62" s="27" t="s">
        <v>94</v>
      </c>
      <c r="H62" s="49">
        <v>0.12</v>
      </c>
      <c r="I62" s="42">
        <v>300</v>
      </c>
    </row>
    <row r="63" spans="1:9" ht="12.75">
      <c r="A63" t="s">
        <v>97</v>
      </c>
      <c r="B63" s="27">
        <v>282</v>
      </c>
      <c r="C63" s="27">
        <v>9.2</v>
      </c>
      <c r="D63" s="27">
        <v>10.1</v>
      </c>
      <c r="E63" s="27">
        <v>39.9</v>
      </c>
      <c r="F63" s="27">
        <v>0.44</v>
      </c>
      <c r="G63" s="27" t="s">
        <v>94</v>
      </c>
      <c r="H63" s="49">
        <v>0.1</v>
      </c>
      <c r="I63" s="42">
        <v>300</v>
      </c>
    </row>
    <row r="64" spans="1:9" ht="13.5" thickBot="1">
      <c r="A64" t="s">
        <v>134</v>
      </c>
      <c r="B64" s="27">
        <v>423</v>
      </c>
      <c r="C64" s="27">
        <v>6.3</v>
      </c>
      <c r="D64" s="27">
        <v>19.2</v>
      </c>
      <c r="E64" s="27">
        <v>56.1</v>
      </c>
      <c r="F64" s="27">
        <v>2.831</v>
      </c>
      <c r="G64" s="27" t="s">
        <v>94</v>
      </c>
      <c r="H64" s="49">
        <v>0.205</v>
      </c>
      <c r="I64" s="44">
        <v>400</v>
      </c>
    </row>
    <row r="65" ht="12.75">
      <c r="I65" s="8"/>
    </row>
    <row r="66" spans="1:9" ht="13.5" thickBot="1">
      <c r="A66" s="48" t="s">
        <v>59</v>
      </c>
      <c r="I66" s="8"/>
    </row>
    <row r="67" spans="1:9" ht="12.75">
      <c r="A67" t="s">
        <v>60</v>
      </c>
      <c r="B67" s="27">
        <v>155.25</v>
      </c>
      <c r="C67" s="27">
        <v>4.32</v>
      </c>
      <c r="D67" s="27">
        <v>4.185</v>
      </c>
      <c r="E67" s="27">
        <v>25.02</v>
      </c>
      <c r="F67" s="27">
        <v>0</v>
      </c>
      <c r="G67" s="27">
        <v>11.7</v>
      </c>
      <c r="H67" s="49">
        <v>0.06795</v>
      </c>
      <c r="I67" s="43">
        <v>200</v>
      </c>
    </row>
    <row r="68" spans="1:9" ht="12.75">
      <c r="A68" t="s">
        <v>63</v>
      </c>
      <c r="B68" s="27">
        <v>152.1</v>
      </c>
      <c r="C68" s="27">
        <v>4.59</v>
      </c>
      <c r="D68" s="27">
        <v>4.32</v>
      </c>
      <c r="E68" s="27">
        <v>23.715</v>
      </c>
      <c r="F68" s="27">
        <v>0.8685</v>
      </c>
      <c r="G68" s="27">
        <v>13.05</v>
      </c>
      <c r="H68" s="49">
        <v>0.10035</v>
      </c>
      <c r="I68" s="42">
        <v>200</v>
      </c>
    </row>
    <row r="69" spans="1:9" ht="12.75">
      <c r="A69" t="s">
        <v>66</v>
      </c>
      <c r="B69" s="27">
        <v>157.5</v>
      </c>
      <c r="C69" s="27">
        <v>4.275</v>
      </c>
      <c r="D69" s="27">
        <v>4.185</v>
      </c>
      <c r="E69" s="27">
        <v>25.65</v>
      </c>
      <c r="F69" s="27">
        <v>0</v>
      </c>
      <c r="G69" s="27">
        <v>11.7</v>
      </c>
      <c r="H69" s="49">
        <v>0.0702</v>
      </c>
      <c r="I69" s="42">
        <v>200</v>
      </c>
    </row>
    <row r="70" spans="1:9" ht="12.75">
      <c r="A70" t="s">
        <v>61</v>
      </c>
      <c r="B70" s="27">
        <v>216</v>
      </c>
      <c r="C70" s="27">
        <v>6</v>
      </c>
      <c r="D70" s="27">
        <v>5.8</v>
      </c>
      <c r="E70" s="27">
        <v>34.9</v>
      </c>
      <c r="F70" s="27">
        <v>0</v>
      </c>
      <c r="G70" s="27">
        <v>16</v>
      </c>
      <c r="H70" s="49">
        <v>0.094</v>
      </c>
      <c r="I70" s="42">
        <v>280</v>
      </c>
    </row>
    <row r="71" spans="1:9" ht="12.75">
      <c r="A71" t="s">
        <v>64</v>
      </c>
      <c r="B71" s="27">
        <v>230</v>
      </c>
      <c r="C71" s="27">
        <v>7</v>
      </c>
      <c r="D71" s="27">
        <v>6.6</v>
      </c>
      <c r="E71" s="27">
        <v>35.4</v>
      </c>
      <c r="F71" s="27">
        <v>0.121</v>
      </c>
      <c r="G71" s="27">
        <v>20</v>
      </c>
      <c r="H71" s="49">
        <v>0.149</v>
      </c>
      <c r="I71" s="42">
        <v>280</v>
      </c>
    </row>
    <row r="72" spans="1:9" ht="12.75">
      <c r="A72" t="s">
        <v>67</v>
      </c>
      <c r="B72" s="27">
        <v>219</v>
      </c>
      <c r="C72" s="27">
        <v>6</v>
      </c>
      <c r="D72" s="27">
        <v>5.8</v>
      </c>
      <c r="E72" s="27">
        <v>35.6</v>
      </c>
      <c r="F72" s="27">
        <v>0</v>
      </c>
      <c r="G72" s="27">
        <v>16</v>
      </c>
      <c r="H72" s="49">
        <v>0.097</v>
      </c>
      <c r="I72" s="42">
        <v>280</v>
      </c>
    </row>
    <row r="73" spans="1:9" ht="12.75">
      <c r="A73" t="s">
        <v>62</v>
      </c>
      <c r="B73" s="27">
        <v>345</v>
      </c>
      <c r="C73" s="27">
        <v>9.6</v>
      </c>
      <c r="D73" s="27">
        <v>9.3</v>
      </c>
      <c r="E73" s="27">
        <v>55.8</v>
      </c>
      <c r="F73" s="27">
        <v>0</v>
      </c>
      <c r="G73" s="27">
        <v>26</v>
      </c>
      <c r="H73" s="49">
        <v>0.151</v>
      </c>
      <c r="I73" s="42">
        <v>330</v>
      </c>
    </row>
    <row r="74" spans="1:9" ht="12.75">
      <c r="A74" t="s">
        <v>65</v>
      </c>
      <c r="B74" s="27">
        <v>338</v>
      </c>
      <c r="C74" s="27">
        <v>10.2</v>
      </c>
      <c r="D74" s="27">
        <v>9.6</v>
      </c>
      <c r="E74" s="27">
        <v>52.7</v>
      </c>
      <c r="F74" s="27">
        <v>0.193</v>
      </c>
      <c r="G74" s="27">
        <v>29</v>
      </c>
      <c r="H74" s="49">
        <v>0.223</v>
      </c>
      <c r="I74" s="42">
        <v>330</v>
      </c>
    </row>
    <row r="75" spans="1:9" ht="13.5" thickBot="1">
      <c r="A75" t="s">
        <v>68</v>
      </c>
      <c r="B75" s="27">
        <v>350</v>
      </c>
      <c r="C75" s="27">
        <v>9.5</v>
      </c>
      <c r="D75" s="27">
        <v>9.3</v>
      </c>
      <c r="E75" s="27">
        <v>57</v>
      </c>
      <c r="F75" s="27">
        <v>0</v>
      </c>
      <c r="G75" s="27">
        <v>26</v>
      </c>
      <c r="H75" s="49">
        <v>0.156</v>
      </c>
      <c r="I75" s="44">
        <v>330</v>
      </c>
    </row>
    <row r="76" ht="12.75">
      <c r="I76" s="8"/>
    </row>
    <row r="77" spans="1:9" ht="13.5" thickBot="1">
      <c r="A77" s="48" t="s">
        <v>69</v>
      </c>
      <c r="I77" s="8"/>
    </row>
    <row r="78" spans="1:9" ht="12.75">
      <c r="A78" t="s">
        <v>70</v>
      </c>
      <c r="B78" s="27">
        <v>110</v>
      </c>
      <c r="C78" s="27">
        <v>0</v>
      </c>
      <c r="D78" s="27">
        <v>0</v>
      </c>
      <c r="E78" s="27">
        <v>27.5</v>
      </c>
      <c r="F78" s="27">
        <v>0</v>
      </c>
      <c r="G78" s="27">
        <v>0</v>
      </c>
      <c r="H78" s="49">
        <v>0.005</v>
      </c>
      <c r="I78" s="43">
        <v>200</v>
      </c>
    </row>
    <row r="79" spans="1:9" ht="12.75">
      <c r="A79" t="s">
        <v>73</v>
      </c>
      <c r="B79" s="27">
        <v>100</v>
      </c>
      <c r="C79" s="27">
        <v>0</v>
      </c>
      <c r="D79" s="27">
        <v>0</v>
      </c>
      <c r="E79" s="27">
        <v>25</v>
      </c>
      <c r="F79" s="27">
        <v>0</v>
      </c>
      <c r="G79" s="27">
        <v>0</v>
      </c>
      <c r="H79" s="49">
        <v>0.005</v>
      </c>
      <c r="I79" s="42">
        <v>200</v>
      </c>
    </row>
    <row r="80" spans="1:9" ht="12.75">
      <c r="A80" t="s">
        <v>74</v>
      </c>
      <c r="B80" s="27">
        <v>100</v>
      </c>
      <c r="C80" s="27">
        <v>0</v>
      </c>
      <c r="D80" s="27">
        <v>0</v>
      </c>
      <c r="E80" s="27">
        <v>25</v>
      </c>
      <c r="F80" s="27">
        <v>0</v>
      </c>
      <c r="G80" s="27">
        <v>0</v>
      </c>
      <c r="H80" s="49">
        <v>0.013</v>
      </c>
      <c r="I80" s="42">
        <v>200</v>
      </c>
    </row>
    <row r="81" spans="1:9" ht="12.75">
      <c r="A81" t="s">
        <v>75</v>
      </c>
      <c r="B81" s="27">
        <v>0</v>
      </c>
      <c r="C81" s="27">
        <v>0</v>
      </c>
      <c r="D81" s="27">
        <v>0</v>
      </c>
      <c r="E81" s="27">
        <v>0.1</v>
      </c>
      <c r="F81" s="27">
        <v>0</v>
      </c>
      <c r="G81" s="27">
        <v>0</v>
      </c>
      <c r="H81" s="49">
        <v>0.02</v>
      </c>
      <c r="I81" s="42">
        <v>200</v>
      </c>
    </row>
    <row r="82" spans="1:9" ht="12.75">
      <c r="A82" t="s">
        <v>71</v>
      </c>
      <c r="B82" s="27">
        <v>176</v>
      </c>
      <c r="C82" s="27">
        <v>0</v>
      </c>
      <c r="D82" s="27">
        <v>0</v>
      </c>
      <c r="E82" s="27">
        <v>44</v>
      </c>
      <c r="F82" s="27">
        <v>0</v>
      </c>
      <c r="G82" s="27">
        <v>0</v>
      </c>
      <c r="H82" s="49">
        <v>0.008</v>
      </c>
      <c r="I82" s="42">
        <v>250</v>
      </c>
    </row>
    <row r="83" spans="1:9" ht="12.75">
      <c r="A83" t="s">
        <v>76</v>
      </c>
      <c r="B83" s="27">
        <v>160</v>
      </c>
      <c r="C83" s="27">
        <v>0</v>
      </c>
      <c r="D83" s="27">
        <v>0</v>
      </c>
      <c r="E83" s="27">
        <v>40</v>
      </c>
      <c r="F83" s="27">
        <v>0</v>
      </c>
      <c r="G83" s="27">
        <v>0</v>
      </c>
      <c r="H83" s="49">
        <v>0.008</v>
      </c>
      <c r="I83" s="42">
        <v>250</v>
      </c>
    </row>
    <row r="84" spans="1:9" ht="12.75">
      <c r="A84" t="s">
        <v>77</v>
      </c>
      <c r="B84" s="27">
        <v>160</v>
      </c>
      <c r="C84" s="27">
        <v>0</v>
      </c>
      <c r="D84" s="27">
        <v>0</v>
      </c>
      <c r="E84" s="27">
        <v>40</v>
      </c>
      <c r="F84" s="27">
        <v>0</v>
      </c>
      <c r="G84" s="27">
        <v>0</v>
      </c>
      <c r="H84" s="49">
        <v>0.02</v>
      </c>
      <c r="I84" s="42">
        <v>250</v>
      </c>
    </row>
    <row r="85" spans="1:9" ht="12.75">
      <c r="A85" t="s">
        <v>78</v>
      </c>
      <c r="B85" s="27">
        <v>0</v>
      </c>
      <c r="C85" s="27">
        <v>0</v>
      </c>
      <c r="D85" s="27">
        <v>0</v>
      </c>
      <c r="E85" s="27">
        <v>0.1</v>
      </c>
      <c r="F85" s="27">
        <v>0</v>
      </c>
      <c r="G85" s="27">
        <v>0</v>
      </c>
      <c r="H85" s="49">
        <v>0.032</v>
      </c>
      <c r="I85" s="42">
        <v>250</v>
      </c>
    </row>
    <row r="86" spans="1:9" ht="12.75">
      <c r="A86" t="s">
        <v>72</v>
      </c>
      <c r="B86" s="27">
        <v>220</v>
      </c>
      <c r="C86" s="27">
        <v>0</v>
      </c>
      <c r="D86" s="27">
        <v>0</v>
      </c>
      <c r="E86" s="27">
        <v>55</v>
      </c>
      <c r="F86" s="27">
        <v>0</v>
      </c>
      <c r="G86" s="27">
        <v>0</v>
      </c>
      <c r="H86" s="49">
        <v>0.01</v>
      </c>
      <c r="I86" s="42">
        <v>300</v>
      </c>
    </row>
    <row r="87" spans="1:9" ht="12.75">
      <c r="A87" t="s">
        <v>79</v>
      </c>
      <c r="B87" s="27">
        <v>200</v>
      </c>
      <c r="C87" s="27">
        <v>0</v>
      </c>
      <c r="D87" s="27">
        <v>0</v>
      </c>
      <c r="E87" s="27">
        <v>50</v>
      </c>
      <c r="F87" s="27">
        <v>0</v>
      </c>
      <c r="G87" s="27">
        <v>0</v>
      </c>
      <c r="H87" s="49">
        <v>0.01</v>
      </c>
      <c r="I87" s="42">
        <v>300</v>
      </c>
    </row>
    <row r="88" spans="1:9" ht="12.75">
      <c r="A88" t="s">
        <v>80</v>
      </c>
      <c r="B88" s="27">
        <v>200</v>
      </c>
      <c r="C88" s="27">
        <v>0</v>
      </c>
      <c r="D88" s="27">
        <v>0</v>
      </c>
      <c r="E88" s="27">
        <v>50</v>
      </c>
      <c r="F88" s="27">
        <v>0</v>
      </c>
      <c r="G88" s="27">
        <v>0</v>
      </c>
      <c r="H88" s="49">
        <v>0.025</v>
      </c>
      <c r="I88" s="42">
        <v>300</v>
      </c>
    </row>
    <row r="89" spans="1:9" ht="12.75">
      <c r="A89" t="s">
        <v>81</v>
      </c>
      <c r="B89" s="27">
        <v>1</v>
      </c>
      <c r="C89" s="27">
        <v>0</v>
      </c>
      <c r="D89" s="27">
        <v>0</v>
      </c>
      <c r="E89" s="27">
        <v>0.2</v>
      </c>
      <c r="F89" s="27">
        <v>0</v>
      </c>
      <c r="G89" s="27">
        <v>0</v>
      </c>
      <c r="H89" s="49">
        <v>0.04</v>
      </c>
      <c r="I89" s="42">
        <v>300</v>
      </c>
    </row>
    <row r="90" spans="1:9" ht="12.75">
      <c r="A90" t="s">
        <v>82</v>
      </c>
      <c r="B90" s="27">
        <v>74.16</v>
      </c>
      <c r="C90" s="27">
        <v>1.08</v>
      </c>
      <c r="D90" s="27">
        <v>0</v>
      </c>
      <c r="E90" s="27">
        <v>15.84</v>
      </c>
      <c r="F90" s="27">
        <v>0.08496</v>
      </c>
      <c r="G90" s="27">
        <v>0</v>
      </c>
      <c r="H90" s="49">
        <v>0.0036</v>
      </c>
      <c r="I90" s="42">
        <v>180</v>
      </c>
    </row>
    <row r="91" spans="1:9" ht="12.75">
      <c r="A91" t="s">
        <v>83</v>
      </c>
      <c r="B91" s="27">
        <v>103</v>
      </c>
      <c r="C91" s="27">
        <v>1.5</v>
      </c>
      <c r="D91" s="27">
        <v>0</v>
      </c>
      <c r="E91" s="27">
        <v>22</v>
      </c>
      <c r="F91" s="27">
        <v>0.118</v>
      </c>
      <c r="G91" s="27">
        <v>0</v>
      </c>
      <c r="H91" s="49">
        <v>0.005</v>
      </c>
      <c r="I91" s="42">
        <v>250</v>
      </c>
    </row>
    <row r="92" spans="1:9" ht="12.75">
      <c r="A92" t="s">
        <v>84</v>
      </c>
      <c r="B92" s="27">
        <v>165</v>
      </c>
      <c r="C92" s="27">
        <v>2.4</v>
      </c>
      <c r="D92" s="27">
        <v>0</v>
      </c>
      <c r="E92" s="27">
        <v>35.2</v>
      </c>
      <c r="F92" s="27">
        <v>0.1888</v>
      </c>
      <c r="G92" s="27">
        <v>0</v>
      </c>
      <c r="H92" s="49">
        <v>0.008</v>
      </c>
      <c r="I92" s="42">
        <v>300</v>
      </c>
    </row>
    <row r="93" spans="1:9" ht="12.75">
      <c r="A93" t="s">
        <v>132</v>
      </c>
      <c r="B93" s="27">
        <v>152</v>
      </c>
      <c r="C93" s="27">
        <v>0</v>
      </c>
      <c r="D93" s="27">
        <v>0</v>
      </c>
      <c r="E93" s="27">
        <v>38</v>
      </c>
      <c r="F93" s="27" t="s">
        <v>94</v>
      </c>
      <c r="G93" s="27">
        <v>0</v>
      </c>
      <c r="H93" s="49" t="s">
        <v>94</v>
      </c>
      <c r="I93" s="42">
        <v>300</v>
      </c>
    </row>
    <row r="94" spans="1:9" ht="12.75">
      <c r="A94" t="s">
        <v>133</v>
      </c>
      <c r="B94" s="27">
        <v>152</v>
      </c>
      <c r="C94" s="27">
        <v>0</v>
      </c>
      <c r="D94" s="27">
        <v>0</v>
      </c>
      <c r="E94" s="27">
        <v>38</v>
      </c>
      <c r="F94" s="27" t="s">
        <v>94</v>
      </c>
      <c r="G94" s="27">
        <v>0</v>
      </c>
      <c r="H94" s="49" t="s">
        <v>94</v>
      </c>
      <c r="I94" s="42">
        <v>300</v>
      </c>
    </row>
    <row r="95" spans="1:9" ht="13.5" thickBot="1">
      <c r="A95" t="s">
        <v>85</v>
      </c>
      <c r="B95" s="27">
        <v>77</v>
      </c>
      <c r="C95" s="27">
        <v>3</v>
      </c>
      <c r="D95" s="27">
        <v>1</v>
      </c>
      <c r="E95" s="27">
        <v>14</v>
      </c>
      <c r="F95" s="27">
        <v>0</v>
      </c>
      <c r="G95" s="27">
        <v>0</v>
      </c>
      <c r="H95" s="49" t="s">
        <v>94</v>
      </c>
      <c r="I95" s="44" t="s">
        <v>137</v>
      </c>
    </row>
    <row r="96" spans="2:9" ht="12.75">
      <c r="B96" s="1"/>
      <c r="I96" s="8"/>
    </row>
    <row r="97" spans="1:9" ht="13.5" thickBot="1">
      <c r="A97" s="48" t="s">
        <v>86</v>
      </c>
      <c r="I97" s="8"/>
    </row>
    <row r="98" spans="1:9" ht="12.75">
      <c r="A98" t="s">
        <v>87</v>
      </c>
      <c r="B98" s="27">
        <v>130</v>
      </c>
      <c r="C98" s="27">
        <v>4.15</v>
      </c>
      <c r="D98" s="27">
        <v>0.6</v>
      </c>
      <c r="E98" s="27">
        <v>27</v>
      </c>
      <c r="F98" s="27">
        <v>0.205</v>
      </c>
      <c r="G98" s="27">
        <v>0.021</v>
      </c>
      <c r="H98" s="49">
        <v>0.154</v>
      </c>
      <c r="I98" s="43">
        <v>200</v>
      </c>
    </row>
    <row r="99" spans="1:9" ht="12.75">
      <c r="A99" t="s">
        <v>88</v>
      </c>
      <c r="B99" s="27">
        <v>195</v>
      </c>
      <c r="C99" s="27">
        <v>6.22</v>
      </c>
      <c r="D99" s="27">
        <v>0.9</v>
      </c>
      <c r="E99" s="27">
        <v>40.5</v>
      </c>
      <c r="F99" s="27" t="s">
        <v>94</v>
      </c>
      <c r="G99" s="27">
        <v>0.031</v>
      </c>
      <c r="H99" s="49" t="s">
        <v>94</v>
      </c>
      <c r="I99" s="42">
        <v>250</v>
      </c>
    </row>
    <row r="100" spans="1:9" ht="12.75">
      <c r="A100" t="s">
        <v>89</v>
      </c>
      <c r="B100" s="27">
        <v>61</v>
      </c>
      <c r="C100" s="27">
        <v>3.5</v>
      </c>
      <c r="D100" s="27">
        <v>0.1</v>
      </c>
      <c r="E100" s="27">
        <v>11.5</v>
      </c>
      <c r="F100" s="27" t="s">
        <v>94</v>
      </c>
      <c r="G100" s="27" t="s">
        <v>94</v>
      </c>
      <c r="H100" s="49" t="s">
        <v>94</v>
      </c>
      <c r="I100" s="42">
        <v>200</v>
      </c>
    </row>
    <row r="101" spans="1:9" ht="12.75">
      <c r="A101" t="s">
        <v>90</v>
      </c>
      <c r="B101" s="27">
        <v>91.5</v>
      </c>
      <c r="C101" s="27">
        <v>5.25</v>
      </c>
      <c r="D101" s="27">
        <v>0.15</v>
      </c>
      <c r="E101" s="27">
        <v>17.25</v>
      </c>
      <c r="F101" s="27" t="s">
        <v>94</v>
      </c>
      <c r="G101" s="27" t="s">
        <v>94</v>
      </c>
      <c r="H101" s="49" t="s">
        <v>94</v>
      </c>
      <c r="I101" s="42">
        <v>250</v>
      </c>
    </row>
    <row r="102" spans="1:9" ht="12.75">
      <c r="A102" t="s">
        <v>91</v>
      </c>
      <c r="B102" s="27">
        <v>4</v>
      </c>
      <c r="C102" s="27">
        <v>0.3</v>
      </c>
      <c r="D102" s="27">
        <v>0</v>
      </c>
      <c r="E102" s="27">
        <v>0.8</v>
      </c>
      <c r="F102" s="27" t="s">
        <v>94</v>
      </c>
      <c r="G102" s="27" t="s">
        <v>94</v>
      </c>
      <c r="H102" s="49" t="s">
        <v>94</v>
      </c>
      <c r="I102" s="42">
        <v>180</v>
      </c>
    </row>
    <row r="103" spans="1:9" ht="12.75">
      <c r="A103" t="s">
        <v>130</v>
      </c>
      <c r="B103" s="27">
        <v>5</v>
      </c>
      <c r="C103" s="27">
        <v>0.44</v>
      </c>
      <c r="D103" s="27">
        <v>0</v>
      </c>
      <c r="E103" s="27">
        <v>0.9</v>
      </c>
      <c r="F103" s="27" t="s">
        <v>94</v>
      </c>
      <c r="G103" s="27" t="s">
        <v>94</v>
      </c>
      <c r="H103" s="49" t="s">
        <v>94</v>
      </c>
      <c r="I103" s="42">
        <v>180</v>
      </c>
    </row>
    <row r="104" spans="1:9" ht="12.75">
      <c r="A104" t="s">
        <v>131</v>
      </c>
      <c r="B104" s="27">
        <v>7.5</v>
      </c>
      <c r="C104" s="27">
        <v>0.66</v>
      </c>
      <c r="D104" s="27">
        <v>0</v>
      </c>
      <c r="E104" s="27">
        <v>1.35</v>
      </c>
      <c r="F104" s="27" t="s">
        <v>94</v>
      </c>
      <c r="G104" s="27" t="s">
        <v>94</v>
      </c>
      <c r="H104" s="49" t="s">
        <v>94</v>
      </c>
      <c r="I104" s="42">
        <v>200</v>
      </c>
    </row>
    <row r="105" spans="1:9" ht="12.75">
      <c r="A105" t="s">
        <v>92</v>
      </c>
      <c r="B105" s="27">
        <v>111.26</v>
      </c>
      <c r="C105" s="27">
        <v>4.85</v>
      </c>
      <c r="D105" s="27">
        <v>0.35</v>
      </c>
      <c r="E105" s="27">
        <v>22.14</v>
      </c>
      <c r="F105" s="27" t="s">
        <v>94</v>
      </c>
      <c r="G105" s="27" t="s">
        <v>94</v>
      </c>
      <c r="H105" s="49" t="s">
        <v>94</v>
      </c>
      <c r="I105" s="42">
        <v>200</v>
      </c>
    </row>
    <row r="106" spans="1:9" ht="13.5" thickBot="1">
      <c r="A106" t="s">
        <v>93</v>
      </c>
      <c r="B106" s="27">
        <v>167</v>
      </c>
      <c r="C106" s="27">
        <v>7.27</v>
      </c>
      <c r="D106" s="27">
        <v>0.52</v>
      </c>
      <c r="E106" s="27">
        <v>33.2</v>
      </c>
      <c r="F106" s="27" t="s">
        <v>94</v>
      </c>
      <c r="G106" s="27" t="s">
        <v>94</v>
      </c>
      <c r="H106" s="49" t="s">
        <v>94</v>
      </c>
      <c r="I106" s="44">
        <v>250</v>
      </c>
    </row>
    <row r="108" ht="12.75">
      <c r="A108" s="54" t="s">
        <v>147</v>
      </c>
    </row>
    <row r="109" ht="12.75">
      <c r="A109" s="55" t="s">
        <v>148</v>
      </c>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3:O67"/>
  <sheetViews>
    <sheetView workbookViewId="0" topLeftCell="D42">
      <selection activeCell="L63" sqref="L63"/>
    </sheetView>
  </sheetViews>
  <sheetFormatPr defaultColWidth="9.00390625" defaultRowHeight="12.75"/>
  <cols>
    <col min="2" max="2" width="20.375" style="0" bestFit="1" customWidth="1"/>
    <col min="3" max="3" width="22.625" style="0" customWidth="1"/>
    <col min="4" max="4" width="10.50390625" style="0" customWidth="1"/>
    <col min="7" max="7" width="12.00390625" style="0" bestFit="1" customWidth="1"/>
    <col min="9" max="9" width="12.00390625" style="0" bestFit="1" customWidth="1"/>
    <col min="12" max="12" width="12.00390625" style="0" bestFit="1" customWidth="1"/>
    <col min="13" max="13" width="13.625" style="0" customWidth="1"/>
    <col min="15" max="15" width="12.00390625" style="0" customWidth="1"/>
  </cols>
  <sheetData>
    <row r="3" spans="3:11" ht="52.5">
      <c r="C3" s="3" t="s">
        <v>14</v>
      </c>
      <c r="D3" s="4" t="s">
        <v>30</v>
      </c>
      <c r="E3" s="4" t="s">
        <v>31</v>
      </c>
      <c r="F3" s="4" t="s">
        <v>32</v>
      </c>
      <c r="G3" s="4" t="s">
        <v>33</v>
      </c>
      <c r="H3" s="4" t="s">
        <v>34</v>
      </c>
      <c r="I3" s="4" t="s">
        <v>35</v>
      </c>
      <c r="J3" s="4" t="s">
        <v>36</v>
      </c>
      <c r="K3" s="4" t="s">
        <v>98</v>
      </c>
    </row>
    <row r="4" ht="12.75">
      <c r="C4" s="2" t="s">
        <v>0</v>
      </c>
    </row>
    <row r="5" spans="2:11" ht="12.75">
      <c r="B5" s="50" t="s">
        <v>10</v>
      </c>
      <c r="C5" s="1">
        <v>1</v>
      </c>
      <c r="D5" s="1">
        <v>246</v>
      </c>
      <c r="E5" s="1">
        <v>12.4</v>
      </c>
      <c r="F5" s="1">
        <v>8.9</v>
      </c>
      <c r="G5" s="1">
        <v>29</v>
      </c>
      <c r="H5" s="1">
        <v>0.386</v>
      </c>
      <c r="I5" s="1">
        <v>45</v>
      </c>
      <c r="J5" s="1">
        <v>0.288</v>
      </c>
      <c r="K5" s="1">
        <v>210</v>
      </c>
    </row>
    <row r="6" spans="2:11" ht="12.75">
      <c r="B6" s="50" t="s">
        <v>11</v>
      </c>
      <c r="C6" s="1">
        <v>2</v>
      </c>
      <c r="D6" s="1">
        <v>294</v>
      </c>
      <c r="E6" s="1">
        <v>15.5</v>
      </c>
      <c r="F6" s="1">
        <v>12.6</v>
      </c>
      <c r="G6" s="1">
        <v>39.7</v>
      </c>
      <c r="H6" s="1">
        <v>0.386</v>
      </c>
      <c r="I6" s="1">
        <v>55</v>
      </c>
      <c r="J6" s="1">
        <v>0.509</v>
      </c>
      <c r="K6" s="1">
        <v>230</v>
      </c>
    </row>
    <row r="7" spans="2:11" ht="12.75">
      <c r="B7" s="50" t="s">
        <v>12</v>
      </c>
      <c r="C7" s="1">
        <v>3</v>
      </c>
      <c r="D7" s="1">
        <v>362</v>
      </c>
      <c r="E7" s="1">
        <v>19.82</v>
      </c>
      <c r="F7" s="1">
        <v>18</v>
      </c>
      <c r="G7" s="1">
        <v>39.9</v>
      </c>
      <c r="H7" s="1">
        <v>0.386</v>
      </c>
      <c r="I7" s="1">
        <v>23.05</v>
      </c>
      <c r="J7" s="1">
        <v>0.524</v>
      </c>
      <c r="K7" s="1">
        <v>260</v>
      </c>
    </row>
    <row r="8" spans="2:11" ht="12.75">
      <c r="B8" s="50" t="s">
        <v>13</v>
      </c>
      <c r="C8" s="1">
        <v>4</v>
      </c>
      <c r="D8" s="1">
        <v>518</v>
      </c>
      <c r="E8" s="1">
        <v>31.4</v>
      </c>
      <c r="F8" s="1">
        <v>27.2</v>
      </c>
      <c r="G8" s="1">
        <v>36.7</v>
      </c>
      <c r="H8" s="1">
        <v>2.461</v>
      </c>
      <c r="I8" s="1">
        <v>76</v>
      </c>
      <c r="J8" s="1">
        <v>0.904</v>
      </c>
      <c r="K8" s="1">
        <v>530</v>
      </c>
    </row>
    <row r="9" spans="2:11" ht="12.75">
      <c r="B9" s="50" t="s">
        <v>1</v>
      </c>
      <c r="C9" s="1">
        <v>5</v>
      </c>
      <c r="D9" s="1">
        <v>728.8</v>
      </c>
      <c r="E9" s="1">
        <v>47.88</v>
      </c>
      <c r="F9" s="1">
        <v>39.13</v>
      </c>
      <c r="G9" s="1">
        <v>59.37</v>
      </c>
      <c r="H9" s="1">
        <v>1.12</v>
      </c>
      <c r="I9" s="1">
        <v>106</v>
      </c>
      <c r="J9" s="1">
        <v>1.78</v>
      </c>
      <c r="K9" s="1">
        <v>650</v>
      </c>
    </row>
    <row r="10" spans="2:11" ht="12.75">
      <c r="B10" s="50" t="s">
        <v>2</v>
      </c>
      <c r="C10" s="1">
        <v>6</v>
      </c>
      <c r="D10" s="1">
        <v>507</v>
      </c>
      <c r="E10" s="1">
        <v>26.7</v>
      </c>
      <c r="F10" s="1">
        <v>25.8</v>
      </c>
      <c r="G10" s="1">
        <v>41.9</v>
      </c>
      <c r="H10" s="1">
        <v>3.333</v>
      </c>
      <c r="I10" s="1">
        <v>83</v>
      </c>
      <c r="J10" s="1">
        <v>0.651</v>
      </c>
      <c r="K10" s="1">
        <v>530</v>
      </c>
    </row>
    <row r="11" spans="2:11" ht="12.75">
      <c r="B11" s="50" t="s">
        <v>3</v>
      </c>
      <c r="C11" s="1">
        <v>7</v>
      </c>
      <c r="D11" s="1">
        <v>439</v>
      </c>
      <c r="E11" s="1">
        <v>17.3</v>
      </c>
      <c r="F11" s="1">
        <v>21.7</v>
      </c>
      <c r="G11" s="1">
        <v>43.6</v>
      </c>
      <c r="H11" s="1">
        <v>2.178</v>
      </c>
      <c r="I11" s="1">
        <v>24.1</v>
      </c>
      <c r="J11" s="1">
        <v>0.726</v>
      </c>
      <c r="K11" s="1">
        <v>470</v>
      </c>
    </row>
    <row r="12" spans="2:11" ht="12.75">
      <c r="B12" s="50" t="s">
        <v>4</v>
      </c>
      <c r="C12" s="1">
        <v>8</v>
      </c>
      <c r="D12" s="1">
        <v>338</v>
      </c>
      <c r="E12" s="1">
        <v>14.1</v>
      </c>
      <c r="F12" s="1">
        <v>15.1</v>
      </c>
      <c r="G12" s="1">
        <v>36.5</v>
      </c>
      <c r="H12" s="1">
        <v>0.666</v>
      </c>
      <c r="I12" s="1">
        <v>120</v>
      </c>
      <c r="J12" s="1">
        <v>0.585</v>
      </c>
      <c r="K12" s="1">
        <v>470</v>
      </c>
    </row>
    <row r="13" spans="2:11" ht="12.75">
      <c r="B13" s="50" t="s">
        <v>5</v>
      </c>
      <c r="C13" s="1">
        <v>9</v>
      </c>
      <c r="D13" s="1">
        <v>551</v>
      </c>
      <c r="E13" s="1">
        <v>24.4</v>
      </c>
      <c r="F13" s="1">
        <v>35</v>
      </c>
      <c r="G13" s="1">
        <v>34.9</v>
      </c>
      <c r="H13" s="1">
        <v>3.176</v>
      </c>
      <c r="I13" s="1">
        <v>103.212</v>
      </c>
      <c r="J13" s="1">
        <v>0.568</v>
      </c>
      <c r="K13" s="1">
        <v>530</v>
      </c>
    </row>
    <row r="14" spans="2:11" ht="12.75">
      <c r="B14" s="50" t="s">
        <v>6</v>
      </c>
      <c r="C14" s="1">
        <v>10</v>
      </c>
      <c r="D14" s="1">
        <v>539</v>
      </c>
      <c r="E14" s="1">
        <v>97.4</v>
      </c>
      <c r="F14" s="1">
        <v>26.1</v>
      </c>
      <c r="G14" s="1">
        <v>66.9</v>
      </c>
      <c r="H14" s="1">
        <v>3.8</v>
      </c>
      <c r="I14" s="1">
        <v>87.6</v>
      </c>
      <c r="J14" s="1">
        <v>1.5</v>
      </c>
      <c r="K14" s="1">
        <v>580</v>
      </c>
    </row>
    <row r="15" spans="2:11" ht="12.75">
      <c r="B15" s="50" t="s">
        <v>7</v>
      </c>
      <c r="C15" s="1">
        <v>11</v>
      </c>
      <c r="D15" s="1">
        <v>276</v>
      </c>
      <c r="E15" s="1">
        <v>19.1</v>
      </c>
      <c r="F15" s="1">
        <v>15.7</v>
      </c>
      <c r="G15" s="1">
        <v>14.6</v>
      </c>
      <c r="H15" s="1">
        <v>3.6</v>
      </c>
      <c r="I15" s="1">
        <v>20.7</v>
      </c>
      <c r="J15" s="1">
        <v>0.525</v>
      </c>
      <c r="K15" s="1">
        <v>470</v>
      </c>
    </row>
    <row r="16" spans="2:11" ht="12.75">
      <c r="B16" s="50" t="s">
        <v>8</v>
      </c>
      <c r="C16" s="1">
        <v>12</v>
      </c>
      <c r="D16" s="1">
        <v>414</v>
      </c>
      <c r="E16" s="1">
        <v>28.6</v>
      </c>
      <c r="F16" s="1">
        <v>23.5</v>
      </c>
      <c r="G16" s="1">
        <v>21.9</v>
      </c>
      <c r="H16" s="1">
        <v>5.4</v>
      </c>
      <c r="I16" s="1">
        <v>31</v>
      </c>
      <c r="J16" s="1">
        <v>0.716</v>
      </c>
      <c r="K16" s="1">
        <v>610</v>
      </c>
    </row>
    <row r="17" spans="2:11" ht="12.75">
      <c r="B17" s="50" t="s">
        <v>9</v>
      </c>
      <c r="C17" s="1">
        <v>13</v>
      </c>
      <c r="D17" s="1">
        <v>207</v>
      </c>
      <c r="E17" s="1">
        <v>13.5</v>
      </c>
      <c r="F17" s="1">
        <v>9</v>
      </c>
      <c r="G17" s="1">
        <v>17.1</v>
      </c>
      <c r="H17" s="1">
        <v>2.7</v>
      </c>
      <c r="I17" s="1">
        <v>12.1</v>
      </c>
      <c r="J17" s="1">
        <v>0.4</v>
      </c>
      <c r="K17" s="1">
        <v>250</v>
      </c>
    </row>
    <row r="19" spans="3:11" ht="52.5">
      <c r="C19" s="78" t="s">
        <v>99</v>
      </c>
      <c r="D19" s="4" t="s">
        <v>30</v>
      </c>
      <c r="E19" s="4" t="s">
        <v>31</v>
      </c>
      <c r="F19" s="4" t="s">
        <v>32</v>
      </c>
      <c r="G19" s="4" t="s">
        <v>33</v>
      </c>
      <c r="H19" s="4" t="s">
        <v>34</v>
      </c>
      <c r="I19" s="4" t="s">
        <v>35</v>
      </c>
      <c r="J19" s="4" t="s">
        <v>36</v>
      </c>
      <c r="K19" s="4" t="s">
        <v>98</v>
      </c>
    </row>
    <row r="20" spans="2:11" ht="12.75">
      <c r="B20" s="50" t="s">
        <v>10</v>
      </c>
      <c r="C20" s="1">
        <v>1</v>
      </c>
      <c r="D20">
        <f aca="true" t="shared" si="0" ref="D20:J20">RANK(D5,D$5:D$17,0)</f>
        <v>12</v>
      </c>
      <c r="E20">
        <f t="shared" si="0"/>
        <v>13</v>
      </c>
      <c r="F20">
        <f t="shared" si="0"/>
        <v>13</v>
      </c>
      <c r="G20">
        <f t="shared" si="0"/>
        <v>10</v>
      </c>
      <c r="H20">
        <f t="shared" si="0"/>
        <v>11</v>
      </c>
      <c r="I20">
        <f t="shared" si="0"/>
        <v>8</v>
      </c>
      <c r="J20">
        <f t="shared" si="0"/>
        <v>13</v>
      </c>
      <c r="K20" s="1">
        <v>210</v>
      </c>
    </row>
    <row r="21" spans="2:11" ht="12.75">
      <c r="B21" s="50" t="s">
        <v>11</v>
      </c>
      <c r="C21" s="1">
        <v>2</v>
      </c>
      <c r="D21">
        <f>RANK(D6,D$5:D$17,0)</f>
        <v>10</v>
      </c>
      <c r="E21">
        <f aca="true" t="shared" si="1" ref="E21:I32">RANK(E6,E$5:E$17,0)</f>
        <v>10</v>
      </c>
      <c r="F21">
        <f t="shared" si="1"/>
        <v>11</v>
      </c>
      <c r="G21">
        <f t="shared" si="1"/>
        <v>6</v>
      </c>
      <c r="H21">
        <f t="shared" si="1"/>
        <v>11</v>
      </c>
      <c r="I21">
        <f t="shared" si="1"/>
        <v>7</v>
      </c>
      <c r="J21">
        <f aca="true" t="shared" si="2" ref="J21:J32">RANK(J6,J$5:J$17,0)</f>
        <v>11</v>
      </c>
      <c r="K21" s="1">
        <v>230</v>
      </c>
    </row>
    <row r="22" spans="2:11" ht="12.75">
      <c r="B22" s="50" t="s">
        <v>12</v>
      </c>
      <c r="C22" s="1">
        <v>3</v>
      </c>
      <c r="D22">
        <f aca="true" t="shared" si="3" ref="D22:D32">RANK(D7,D$5:D$17,0)</f>
        <v>8</v>
      </c>
      <c r="E22">
        <f t="shared" si="1"/>
        <v>7</v>
      </c>
      <c r="F22">
        <f t="shared" si="1"/>
        <v>8</v>
      </c>
      <c r="G22">
        <f t="shared" si="1"/>
        <v>5</v>
      </c>
      <c r="H22">
        <f t="shared" si="1"/>
        <v>11</v>
      </c>
      <c r="I22">
        <f t="shared" si="1"/>
        <v>11</v>
      </c>
      <c r="J22">
        <f t="shared" si="2"/>
        <v>10</v>
      </c>
      <c r="K22" s="1">
        <v>260</v>
      </c>
    </row>
    <row r="23" spans="2:11" ht="12.75">
      <c r="B23" s="50" t="s">
        <v>13</v>
      </c>
      <c r="C23" s="1">
        <v>4</v>
      </c>
      <c r="D23">
        <f t="shared" si="3"/>
        <v>4</v>
      </c>
      <c r="E23">
        <f t="shared" si="1"/>
        <v>3</v>
      </c>
      <c r="F23">
        <f t="shared" si="1"/>
        <v>3</v>
      </c>
      <c r="G23">
        <f t="shared" si="1"/>
        <v>7</v>
      </c>
      <c r="H23">
        <f t="shared" si="1"/>
        <v>7</v>
      </c>
      <c r="I23">
        <f t="shared" si="1"/>
        <v>6</v>
      </c>
      <c r="J23">
        <f t="shared" si="2"/>
        <v>3</v>
      </c>
      <c r="K23" s="1">
        <v>530</v>
      </c>
    </row>
    <row r="24" spans="2:11" ht="12.75">
      <c r="B24" s="50" t="s">
        <v>1</v>
      </c>
      <c r="C24" s="1">
        <v>5</v>
      </c>
      <c r="D24">
        <f t="shared" si="3"/>
        <v>1</v>
      </c>
      <c r="E24">
        <f t="shared" si="1"/>
        <v>2</v>
      </c>
      <c r="F24">
        <f t="shared" si="1"/>
        <v>1</v>
      </c>
      <c r="G24">
        <f t="shared" si="1"/>
        <v>2</v>
      </c>
      <c r="H24">
        <f t="shared" si="1"/>
        <v>9</v>
      </c>
      <c r="I24">
        <f t="shared" si="1"/>
        <v>2</v>
      </c>
      <c r="J24">
        <f t="shared" si="2"/>
        <v>1</v>
      </c>
      <c r="K24" s="1">
        <v>650</v>
      </c>
    </row>
    <row r="25" spans="2:11" ht="12.75">
      <c r="B25" s="50" t="s">
        <v>2</v>
      </c>
      <c r="C25" s="1">
        <v>6</v>
      </c>
      <c r="D25">
        <f t="shared" si="3"/>
        <v>5</v>
      </c>
      <c r="E25">
        <f t="shared" si="1"/>
        <v>5</v>
      </c>
      <c r="F25">
        <f t="shared" si="1"/>
        <v>5</v>
      </c>
      <c r="G25">
        <f t="shared" si="1"/>
        <v>4</v>
      </c>
      <c r="H25">
        <f t="shared" si="1"/>
        <v>4</v>
      </c>
      <c r="I25">
        <f t="shared" si="1"/>
        <v>5</v>
      </c>
      <c r="J25">
        <f t="shared" si="2"/>
        <v>6</v>
      </c>
      <c r="K25" s="1">
        <v>530</v>
      </c>
    </row>
    <row r="26" spans="2:11" ht="12.75">
      <c r="B26" s="50" t="s">
        <v>3</v>
      </c>
      <c r="C26" s="1">
        <v>7</v>
      </c>
      <c r="D26">
        <f t="shared" si="3"/>
        <v>6</v>
      </c>
      <c r="E26">
        <f t="shared" si="1"/>
        <v>9</v>
      </c>
      <c r="F26">
        <f t="shared" si="1"/>
        <v>7</v>
      </c>
      <c r="G26">
        <f t="shared" si="1"/>
        <v>3</v>
      </c>
      <c r="H26">
        <f t="shared" si="1"/>
        <v>8</v>
      </c>
      <c r="I26">
        <f t="shared" si="1"/>
        <v>10</v>
      </c>
      <c r="J26">
        <f t="shared" si="2"/>
        <v>4</v>
      </c>
      <c r="K26" s="1">
        <v>470</v>
      </c>
    </row>
    <row r="27" spans="2:11" ht="12.75">
      <c r="B27" s="50" t="s">
        <v>4</v>
      </c>
      <c r="C27" s="1">
        <v>8</v>
      </c>
      <c r="D27">
        <f t="shared" si="3"/>
        <v>9</v>
      </c>
      <c r="E27">
        <f t="shared" si="1"/>
        <v>11</v>
      </c>
      <c r="F27">
        <f t="shared" si="1"/>
        <v>10</v>
      </c>
      <c r="G27">
        <f t="shared" si="1"/>
        <v>8</v>
      </c>
      <c r="H27">
        <f t="shared" si="1"/>
        <v>10</v>
      </c>
      <c r="I27">
        <f t="shared" si="1"/>
        <v>1</v>
      </c>
      <c r="J27">
        <f t="shared" si="2"/>
        <v>7</v>
      </c>
      <c r="K27" s="1">
        <v>470</v>
      </c>
    </row>
    <row r="28" spans="2:11" ht="12.75">
      <c r="B28" s="50" t="s">
        <v>5</v>
      </c>
      <c r="C28" s="1">
        <v>9</v>
      </c>
      <c r="D28">
        <f t="shared" si="3"/>
        <v>2</v>
      </c>
      <c r="E28">
        <f t="shared" si="1"/>
        <v>6</v>
      </c>
      <c r="F28">
        <f t="shared" si="1"/>
        <v>2</v>
      </c>
      <c r="G28">
        <f t="shared" si="1"/>
        <v>9</v>
      </c>
      <c r="H28">
        <f t="shared" si="1"/>
        <v>5</v>
      </c>
      <c r="I28">
        <f t="shared" si="1"/>
        <v>3</v>
      </c>
      <c r="J28">
        <f t="shared" si="2"/>
        <v>8</v>
      </c>
      <c r="K28" s="1">
        <v>530</v>
      </c>
    </row>
    <row r="29" spans="2:11" ht="12.75">
      <c r="B29" s="50" t="s">
        <v>6</v>
      </c>
      <c r="C29" s="1">
        <v>10</v>
      </c>
      <c r="D29">
        <f t="shared" si="3"/>
        <v>3</v>
      </c>
      <c r="E29">
        <f t="shared" si="1"/>
        <v>1</v>
      </c>
      <c r="F29">
        <f t="shared" si="1"/>
        <v>4</v>
      </c>
      <c r="G29">
        <f t="shared" si="1"/>
        <v>1</v>
      </c>
      <c r="H29">
        <f t="shared" si="1"/>
        <v>2</v>
      </c>
      <c r="I29">
        <f t="shared" si="1"/>
        <v>4</v>
      </c>
      <c r="J29">
        <f t="shared" si="2"/>
        <v>2</v>
      </c>
      <c r="K29" s="1">
        <v>580</v>
      </c>
    </row>
    <row r="30" spans="2:11" ht="12.75">
      <c r="B30" s="50" t="s">
        <v>7</v>
      </c>
      <c r="C30" s="1">
        <v>11</v>
      </c>
      <c r="D30">
        <f t="shared" si="3"/>
        <v>11</v>
      </c>
      <c r="E30">
        <f t="shared" si="1"/>
        <v>8</v>
      </c>
      <c r="F30">
        <f t="shared" si="1"/>
        <v>9</v>
      </c>
      <c r="G30">
        <f t="shared" si="1"/>
        <v>13</v>
      </c>
      <c r="H30">
        <f t="shared" si="1"/>
        <v>3</v>
      </c>
      <c r="I30">
        <f t="shared" si="1"/>
        <v>12</v>
      </c>
      <c r="J30">
        <f t="shared" si="2"/>
        <v>9</v>
      </c>
      <c r="K30" s="1">
        <v>470</v>
      </c>
    </row>
    <row r="31" spans="2:11" ht="12.75">
      <c r="B31" s="50" t="s">
        <v>8</v>
      </c>
      <c r="C31" s="1">
        <v>12</v>
      </c>
      <c r="D31">
        <f t="shared" si="3"/>
        <v>7</v>
      </c>
      <c r="E31">
        <f t="shared" si="1"/>
        <v>4</v>
      </c>
      <c r="F31">
        <f t="shared" si="1"/>
        <v>6</v>
      </c>
      <c r="G31">
        <f t="shared" si="1"/>
        <v>11</v>
      </c>
      <c r="H31">
        <f t="shared" si="1"/>
        <v>1</v>
      </c>
      <c r="I31">
        <f t="shared" si="1"/>
        <v>9</v>
      </c>
      <c r="J31">
        <f t="shared" si="2"/>
        <v>5</v>
      </c>
      <c r="K31" s="1">
        <v>610</v>
      </c>
    </row>
    <row r="32" spans="2:11" ht="12.75">
      <c r="B32" s="50" t="s">
        <v>9</v>
      </c>
      <c r="C32" s="1">
        <v>13</v>
      </c>
      <c r="D32">
        <f t="shared" si="3"/>
        <v>13</v>
      </c>
      <c r="E32">
        <f t="shared" si="1"/>
        <v>12</v>
      </c>
      <c r="F32">
        <f t="shared" si="1"/>
        <v>12</v>
      </c>
      <c r="G32">
        <f t="shared" si="1"/>
        <v>12</v>
      </c>
      <c r="H32">
        <f t="shared" si="1"/>
        <v>6</v>
      </c>
      <c r="I32">
        <f t="shared" si="1"/>
        <v>13</v>
      </c>
      <c r="J32">
        <f t="shared" si="2"/>
        <v>12</v>
      </c>
      <c r="K32" s="1">
        <v>250</v>
      </c>
    </row>
    <row r="34" spans="3:11" ht="52.5">
      <c r="C34" s="78" t="s">
        <v>99</v>
      </c>
      <c r="D34" s="4" t="s">
        <v>30</v>
      </c>
      <c r="E34" s="4" t="s">
        <v>31</v>
      </c>
      <c r="F34" s="4" t="s">
        <v>32</v>
      </c>
      <c r="G34" s="4" t="s">
        <v>33</v>
      </c>
      <c r="H34" s="4" t="s">
        <v>34</v>
      </c>
      <c r="I34" s="4" t="s">
        <v>35</v>
      </c>
      <c r="J34" s="4" t="s">
        <v>36</v>
      </c>
      <c r="K34" s="4" t="s">
        <v>98</v>
      </c>
    </row>
    <row r="35" spans="2:11" ht="12.75">
      <c r="B35" s="50" t="s">
        <v>10</v>
      </c>
      <c r="C35" s="1">
        <v>1</v>
      </c>
      <c r="D35">
        <v>78.07697263194551</v>
      </c>
      <c r="E35">
        <v>65.55692570270911</v>
      </c>
      <c r="F35">
        <v>77.96453388900602</v>
      </c>
      <c r="G35">
        <v>65.57123727394932</v>
      </c>
      <c r="H35">
        <v>50.7771924635369</v>
      </c>
      <c r="I35">
        <v>63.68857994942572</v>
      </c>
      <c r="J35">
        <v>76.26327498508692</v>
      </c>
      <c r="K35" s="1">
        <v>210</v>
      </c>
    </row>
    <row r="36" spans="2:11" ht="12.75">
      <c r="B36" s="50" t="s">
        <v>11</v>
      </c>
      <c r="C36" s="1">
        <v>2</v>
      </c>
      <c r="D36">
        <v>35.46132950581726</v>
      </c>
      <c r="E36">
        <v>65.55692570270911</v>
      </c>
      <c r="F36">
        <v>34.17528954887448</v>
      </c>
      <c r="G36">
        <v>65.57123727394932</v>
      </c>
      <c r="H36">
        <v>50.7771924635369</v>
      </c>
      <c r="I36">
        <v>59.50823115020954</v>
      </c>
      <c r="J36">
        <v>19.84402121795078</v>
      </c>
      <c r="K36" s="1">
        <v>230</v>
      </c>
    </row>
    <row r="37" spans="2:11" ht="12.75">
      <c r="B37" s="50" t="s">
        <v>12</v>
      </c>
      <c r="C37" s="1">
        <v>3</v>
      </c>
      <c r="D37">
        <v>35.46132950581726</v>
      </c>
      <c r="E37">
        <v>65.55692570270911</v>
      </c>
      <c r="F37">
        <v>34.17528954887448</v>
      </c>
      <c r="G37">
        <v>65.57123727394932</v>
      </c>
      <c r="H37">
        <v>50.7771924635369</v>
      </c>
      <c r="I37">
        <v>53.64961224858139</v>
      </c>
      <c r="J37">
        <v>19.84402121795078</v>
      </c>
      <c r="K37" s="1">
        <v>260</v>
      </c>
    </row>
    <row r="38" spans="2:11" ht="12.75">
      <c r="B38" s="50" t="s">
        <v>13</v>
      </c>
      <c r="C38" s="1">
        <v>4</v>
      </c>
      <c r="D38">
        <v>35.46132950581726</v>
      </c>
      <c r="E38">
        <v>65.55692570270911</v>
      </c>
      <c r="F38">
        <v>34.17528954887448</v>
      </c>
      <c r="G38">
        <v>65.57123727394935</v>
      </c>
      <c r="H38">
        <v>50.7771924635369</v>
      </c>
      <c r="I38">
        <v>53.64961224858139</v>
      </c>
      <c r="J38">
        <v>19.84402121795078</v>
      </c>
      <c r="K38" s="1">
        <v>530</v>
      </c>
    </row>
    <row r="39" spans="2:11" ht="12.75">
      <c r="B39" s="50" t="s">
        <v>1</v>
      </c>
      <c r="C39" s="1">
        <v>5</v>
      </c>
      <c r="D39">
        <v>35.46132950581726</v>
      </c>
      <c r="E39">
        <v>65.5569257027091</v>
      </c>
      <c r="F39">
        <v>34.17528954887448</v>
      </c>
      <c r="G39">
        <v>54.92490809710311</v>
      </c>
      <c r="H39">
        <v>50.7771924635369</v>
      </c>
      <c r="I39">
        <v>53.64961224858138</v>
      </c>
      <c r="J39">
        <v>19.84402121795078</v>
      </c>
      <c r="K39" s="1">
        <v>650</v>
      </c>
    </row>
    <row r="40" spans="2:11" ht="12.75">
      <c r="B40" s="50" t="s">
        <v>2</v>
      </c>
      <c r="C40" s="1">
        <v>6</v>
      </c>
      <c r="D40">
        <v>35.46132950581726</v>
      </c>
      <c r="E40">
        <v>40.02646339598919</v>
      </c>
      <c r="F40">
        <v>34.17528954887448</v>
      </c>
      <c r="G40">
        <v>54.92490809710311</v>
      </c>
      <c r="H40">
        <v>50.7771924635369</v>
      </c>
      <c r="I40">
        <v>39.11589863419193</v>
      </c>
      <c r="J40">
        <v>19.84402121795078</v>
      </c>
      <c r="K40" s="1">
        <v>530</v>
      </c>
    </row>
    <row r="41" spans="2:11" ht="12.75">
      <c r="B41" s="50" t="s">
        <v>3</v>
      </c>
      <c r="C41" s="1">
        <v>7</v>
      </c>
      <c r="D41">
        <v>35.46132950581726</v>
      </c>
      <c r="E41">
        <v>40.02646339598919</v>
      </c>
      <c r="F41">
        <v>34.17528954887448</v>
      </c>
      <c r="G41">
        <v>54.92490809710311</v>
      </c>
      <c r="H41">
        <v>50.777192463536906</v>
      </c>
      <c r="I41">
        <v>39.11589863419193</v>
      </c>
      <c r="J41">
        <v>19.84402121795078</v>
      </c>
      <c r="K41" s="1">
        <v>470</v>
      </c>
    </row>
    <row r="42" spans="2:11" ht="12.75">
      <c r="B42" s="50" t="s">
        <v>4</v>
      </c>
      <c r="C42" s="1">
        <v>8</v>
      </c>
      <c r="D42">
        <v>35.46132950581726</v>
      </c>
      <c r="E42">
        <v>40.02646339598919</v>
      </c>
      <c r="F42">
        <v>34.17528954887448</v>
      </c>
      <c r="G42">
        <v>54.92490809710312</v>
      </c>
      <c r="H42">
        <v>27.067894461420885</v>
      </c>
      <c r="I42">
        <v>39.11589863419193</v>
      </c>
      <c r="J42">
        <v>19.84402121795078</v>
      </c>
      <c r="K42" s="1">
        <v>470</v>
      </c>
    </row>
    <row r="43" spans="2:11" ht="12.75">
      <c r="B43" s="50" t="s">
        <v>5</v>
      </c>
      <c r="C43" s="1">
        <v>9</v>
      </c>
      <c r="D43">
        <v>35.46132950581726</v>
      </c>
      <c r="E43">
        <v>40.02646339598919</v>
      </c>
      <c r="F43">
        <v>34.17528954887448</v>
      </c>
      <c r="G43">
        <v>46.17161156411815</v>
      </c>
      <c r="H43">
        <v>27.067894461420885</v>
      </c>
      <c r="I43">
        <v>38.021474631522885</v>
      </c>
      <c r="J43">
        <v>19.84402121795078</v>
      </c>
      <c r="K43" s="1">
        <v>530</v>
      </c>
    </row>
    <row r="44" spans="2:11" ht="12.75">
      <c r="B44" s="50" t="s">
        <v>6</v>
      </c>
      <c r="C44" s="1">
        <v>10</v>
      </c>
      <c r="D44">
        <v>35.46132950581726</v>
      </c>
      <c r="E44">
        <v>40.02646339598919</v>
      </c>
      <c r="F44">
        <v>34.17528954887448</v>
      </c>
      <c r="G44">
        <v>46.17161156411815</v>
      </c>
      <c r="H44">
        <v>27.067894461420885</v>
      </c>
      <c r="I44">
        <v>38.021474631522885</v>
      </c>
      <c r="J44">
        <v>19.84402121795078</v>
      </c>
      <c r="K44" s="1">
        <v>580</v>
      </c>
    </row>
    <row r="45" spans="2:11" ht="12.75">
      <c r="B45" s="50" t="s">
        <v>7</v>
      </c>
      <c r="C45" s="1">
        <v>11</v>
      </c>
      <c r="D45">
        <v>35.46132950581726</v>
      </c>
      <c r="E45">
        <v>40.02646339598919</v>
      </c>
      <c r="F45">
        <v>34.17528954887448</v>
      </c>
      <c r="G45">
        <v>46.17161156411815</v>
      </c>
      <c r="H45">
        <v>27.067894461420885</v>
      </c>
      <c r="I45">
        <v>38.021474631522885</v>
      </c>
      <c r="J45">
        <v>19.84402121795078</v>
      </c>
      <c r="K45" s="1">
        <v>470</v>
      </c>
    </row>
    <row r="46" spans="2:11" ht="12.75">
      <c r="B46" s="50" t="s">
        <v>8</v>
      </c>
      <c r="C46" s="1">
        <v>12</v>
      </c>
      <c r="D46">
        <v>35.46132950581726</v>
      </c>
      <c r="E46">
        <v>40.02646339598919</v>
      </c>
      <c r="F46">
        <v>34.17528954887448</v>
      </c>
      <c r="G46">
        <v>46.17161156411816</v>
      </c>
      <c r="H46">
        <v>27.067894461420885</v>
      </c>
      <c r="I46">
        <v>38.021474631522885</v>
      </c>
      <c r="J46">
        <v>19.84402121795078</v>
      </c>
      <c r="K46" s="1">
        <v>610</v>
      </c>
    </row>
    <row r="47" spans="2:11" ht="12.75">
      <c r="B47" s="50" t="s">
        <v>9</v>
      </c>
      <c r="C47" s="1">
        <v>13</v>
      </c>
      <c r="D47">
        <v>35.46132950581726</v>
      </c>
      <c r="E47">
        <v>40.0264633959892</v>
      </c>
      <c r="F47">
        <v>34.17528954887448</v>
      </c>
      <c r="G47">
        <v>26.87275054415096</v>
      </c>
      <c r="H47">
        <v>27.067894461420885</v>
      </c>
      <c r="I47">
        <v>38.02147463152291</v>
      </c>
      <c r="J47">
        <v>19.844021217950775</v>
      </c>
      <c r="K47" s="1">
        <v>250</v>
      </c>
    </row>
    <row r="50" spans="3:15" ht="52.5">
      <c r="C50" s="78" t="s">
        <v>99</v>
      </c>
      <c r="D50" s="4" t="s">
        <v>30</v>
      </c>
      <c r="E50" s="4" t="s">
        <v>31</v>
      </c>
      <c r="F50" s="4" t="s">
        <v>32</v>
      </c>
      <c r="G50" s="4" t="s">
        <v>33</v>
      </c>
      <c r="H50" s="4" t="s">
        <v>34</v>
      </c>
      <c r="I50" s="4" t="s">
        <v>35</v>
      </c>
      <c r="J50" s="4" t="s">
        <v>36</v>
      </c>
      <c r="K50" s="4" t="s">
        <v>98</v>
      </c>
      <c r="L50" s="77" t="s">
        <v>100</v>
      </c>
      <c r="M50" s="79" t="s">
        <v>101</v>
      </c>
      <c r="N50" s="5"/>
      <c r="O50" s="5"/>
    </row>
    <row r="51" spans="3:15" ht="12.75">
      <c r="C51" s="1">
        <v>1</v>
      </c>
      <c r="D51">
        <f>IF(VLOOKUP(D20,$C$35:$J$47,2)=0,"",VLOOKUP(D20,$C$35:$J$47,2))</f>
        <v>35.46132950581726</v>
      </c>
      <c r="E51">
        <f>IF(VLOOKUP(E20,$C$35:$J$47,3)=0,"",VLOOKUP(E20,$C$35:$J$47,3))</f>
        <v>40.0264633959892</v>
      </c>
      <c r="F51">
        <f>IF(VLOOKUP(F20,$C$35:$J$47,4)=0,"",VLOOKUP(F20,$C$35:$J$47,4))</f>
        <v>34.17528954887448</v>
      </c>
      <c r="G51">
        <f>IF(VLOOKUP(G20,$C$35:$J$47,5)=0,"",VLOOKUP(G20,$C$35:$J$47,5))</f>
        <v>46.17161156411815</v>
      </c>
      <c r="H51">
        <f>IF(VLOOKUP(H20,$C$35:$J$47,6)=0,"",VLOOKUP(H20,$C$35:$J$47,6))</f>
        <v>27.067894461420885</v>
      </c>
      <c r="I51">
        <f>IF(VLOOKUP(I20,$C$35:$J$47,7)=0,"",VLOOKUP(I20,$C$35:$J$47,7))</f>
        <v>39.11589863419193</v>
      </c>
      <c r="J51">
        <f>IF(VLOOKUP(J20,$C$35:$J$47,8)=0,"",VLOOKUP(J20,$C$35:$J$47,8))</f>
        <v>19.844021217950775</v>
      </c>
      <c r="K51" s="1">
        <v>210</v>
      </c>
      <c r="L51" s="5">
        <f>SUM(D51:J51)</f>
        <v>241.86250832836265</v>
      </c>
      <c r="M51" s="5">
        <f>K51-L51</f>
        <v>-31.86250832836265</v>
      </c>
      <c r="N51" s="7">
        <f>M51/L51</f>
        <v>-0.13173810421706525</v>
      </c>
      <c r="O51" s="5" t="str">
        <f>IF(ABS(N51)&lt;=0.05,"Kiegyenlített",IF(N51&gt;0.05,"Drága","Olcsó"))</f>
        <v>Olcsó</v>
      </c>
    </row>
    <row r="52" spans="3:15" ht="12.75">
      <c r="C52" s="1">
        <v>2</v>
      </c>
      <c r="D52">
        <f aca="true" t="shared" si="4" ref="D52:D63">IF(VLOOKUP(D21,$C$35:$J$47,2)=0,"",VLOOKUP(D21,$C$35:$J$47,2))</f>
        <v>35.46132950581726</v>
      </c>
      <c r="E52">
        <f aca="true" t="shared" si="5" ref="E52:E63">IF(VLOOKUP(E21,$C$35:$J$47,3)=0,"",VLOOKUP(E21,$C$35:$J$47,3))</f>
        <v>40.02646339598919</v>
      </c>
      <c r="F52">
        <f aca="true" t="shared" si="6" ref="F52:F63">IF(VLOOKUP(F21,$C$35:$J$47,4)=0,"",VLOOKUP(F21,$C$35:$J$47,4))</f>
        <v>34.17528954887448</v>
      </c>
      <c r="G52">
        <f aca="true" t="shared" si="7" ref="G52:G63">IF(VLOOKUP(G21,$C$35:$J$47,5)=0,"",VLOOKUP(G21,$C$35:$J$47,5))</f>
        <v>54.92490809710311</v>
      </c>
      <c r="H52">
        <f aca="true" t="shared" si="8" ref="H52:H63">IF(VLOOKUP(H21,$C$35:$J$47,6)=0,"",VLOOKUP(H21,$C$35:$J$47,6))</f>
        <v>27.067894461420885</v>
      </c>
      <c r="I52">
        <f aca="true" t="shared" si="9" ref="I52:I63">IF(VLOOKUP(I21,$C$35:$J$47,7)=0,"",VLOOKUP(I21,$C$35:$J$47,7))</f>
        <v>39.11589863419193</v>
      </c>
      <c r="J52">
        <f aca="true" t="shared" si="10" ref="J52:J63">IF(VLOOKUP(J21,$C$35:$J$47,8)=0,"",VLOOKUP(J21,$C$35:$J$47,8))</f>
        <v>19.84402121795078</v>
      </c>
      <c r="K52" s="1">
        <v>230</v>
      </c>
      <c r="L52" s="5">
        <f aca="true" t="shared" si="11" ref="L52:L63">SUM(D52:J52)</f>
        <v>250.6158048613476</v>
      </c>
      <c r="M52" s="5">
        <f aca="true" t="shared" si="12" ref="M52:M63">K52-L52</f>
        <v>-20.615804861347613</v>
      </c>
      <c r="N52" s="7">
        <f aca="true" t="shared" si="13" ref="N52:N63">M52/L52</f>
        <v>-0.08226059355176438</v>
      </c>
      <c r="O52" s="5" t="str">
        <f aca="true" t="shared" si="14" ref="O52:O63">IF(ABS(N52)&lt;=0.05,"Kiegyenlített",IF(N52&gt;0.05,"Drága","Olcsó"))</f>
        <v>Olcsó</v>
      </c>
    </row>
    <row r="53" spans="3:15" ht="12.75">
      <c r="C53" s="1">
        <v>3</v>
      </c>
      <c r="D53">
        <f t="shared" si="4"/>
        <v>35.46132950581726</v>
      </c>
      <c r="E53">
        <f t="shared" si="5"/>
        <v>40.02646339598919</v>
      </c>
      <c r="F53">
        <f t="shared" si="6"/>
        <v>34.17528954887448</v>
      </c>
      <c r="G53">
        <f t="shared" si="7"/>
        <v>54.92490809710311</v>
      </c>
      <c r="H53">
        <f t="shared" si="8"/>
        <v>27.067894461420885</v>
      </c>
      <c r="I53">
        <f t="shared" si="9"/>
        <v>38.021474631522885</v>
      </c>
      <c r="J53">
        <f t="shared" si="10"/>
        <v>19.84402121795078</v>
      </c>
      <c r="K53" s="1">
        <v>260</v>
      </c>
      <c r="L53" s="5">
        <f t="shared" si="11"/>
        <v>249.52138085867858</v>
      </c>
      <c r="M53" s="5">
        <f t="shared" si="12"/>
        <v>10.478619141321417</v>
      </c>
      <c r="N53" s="7">
        <f t="shared" si="13"/>
        <v>0.04199487476889282</v>
      </c>
      <c r="O53" s="5" t="str">
        <f t="shared" si="14"/>
        <v>Kiegyenlített</v>
      </c>
    </row>
    <row r="54" spans="3:15" ht="12.75">
      <c r="C54" s="1">
        <v>4</v>
      </c>
      <c r="D54">
        <f t="shared" si="4"/>
        <v>35.46132950581726</v>
      </c>
      <c r="E54">
        <f t="shared" si="5"/>
        <v>65.55692570270911</v>
      </c>
      <c r="F54">
        <f t="shared" si="6"/>
        <v>34.17528954887448</v>
      </c>
      <c r="G54">
        <f t="shared" si="7"/>
        <v>54.92490809710311</v>
      </c>
      <c r="H54">
        <f t="shared" si="8"/>
        <v>50.777192463536906</v>
      </c>
      <c r="I54">
        <f t="shared" si="9"/>
        <v>39.11589863419193</v>
      </c>
      <c r="J54">
        <f t="shared" si="10"/>
        <v>19.84402121795078</v>
      </c>
      <c r="K54" s="1">
        <v>530</v>
      </c>
      <c r="L54" s="5">
        <f t="shared" si="11"/>
        <v>299.8555651701836</v>
      </c>
      <c r="M54" s="5">
        <f t="shared" si="12"/>
        <v>230.14443482981642</v>
      </c>
      <c r="N54" s="7">
        <f t="shared" si="13"/>
        <v>0.76751763703034</v>
      </c>
      <c r="O54" s="5" t="str">
        <f t="shared" si="14"/>
        <v>Drága</v>
      </c>
    </row>
    <row r="55" spans="3:15" ht="12.75">
      <c r="C55" s="1">
        <v>5</v>
      </c>
      <c r="D55">
        <f t="shared" si="4"/>
        <v>78.07697263194551</v>
      </c>
      <c r="E55">
        <f t="shared" si="5"/>
        <v>65.55692570270911</v>
      </c>
      <c r="F55">
        <f t="shared" si="6"/>
        <v>77.96453388900602</v>
      </c>
      <c r="G55">
        <f t="shared" si="7"/>
        <v>65.57123727394932</v>
      </c>
      <c r="H55">
        <f t="shared" si="8"/>
        <v>27.067894461420885</v>
      </c>
      <c r="I55">
        <f t="shared" si="9"/>
        <v>59.50823115020954</v>
      </c>
      <c r="J55">
        <f t="shared" si="10"/>
        <v>76.26327498508692</v>
      </c>
      <c r="K55" s="1">
        <v>650</v>
      </c>
      <c r="L55" s="5">
        <f t="shared" si="11"/>
        <v>450.00907009432734</v>
      </c>
      <c r="M55" s="5">
        <f t="shared" si="12"/>
        <v>199.99092990567266</v>
      </c>
      <c r="N55" s="7">
        <f t="shared" si="13"/>
        <v>0.4444153311482192</v>
      </c>
      <c r="O55" s="5" t="str">
        <f t="shared" si="14"/>
        <v>Drága</v>
      </c>
    </row>
    <row r="56" spans="3:15" ht="12.75">
      <c r="C56" s="1">
        <v>6</v>
      </c>
      <c r="D56">
        <f t="shared" si="4"/>
        <v>35.46132950581726</v>
      </c>
      <c r="E56">
        <f t="shared" si="5"/>
        <v>65.5569257027091</v>
      </c>
      <c r="F56">
        <f t="shared" si="6"/>
        <v>34.17528954887448</v>
      </c>
      <c r="G56">
        <f t="shared" si="7"/>
        <v>65.57123727394935</v>
      </c>
      <c r="H56">
        <f t="shared" si="8"/>
        <v>50.7771924635369</v>
      </c>
      <c r="I56">
        <f t="shared" si="9"/>
        <v>53.64961224858138</v>
      </c>
      <c r="J56">
        <f t="shared" si="10"/>
        <v>19.84402121795078</v>
      </c>
      <c r="K56" s="1">
        <v>530</v>
      </c>
      <c r="L56" s="5">
        <f t="shared" si="11"/>
        <v>325.03560796141926</v>
      </c>
      <c r="M56" s="5">
        <f t="shared" si="12"/>
        <v>204.96439203858074</v>
      </c>
      <c r="N56" s="7">
        <f t="shared" si="13"/>
        <v>0.6305905784418223</v>
      </c>
      <c r="O56" s="5" t="str">
        <f t="shared" si="14"/>
        <v>Drága</v>
      </c>
    </row>
    <row r="57" spans="3:15" ht="12.75">
      <c r="C57" s="1">
        <v>7</v>
      </c>
      <c r="D57">
        <f t="shared" si="4"/>
        <v>35.46132950581726</v>
      </c>
      <c r="E57">
        <f t="shared" si="5"/>
        <v>40.02646339598919</v>
      </c>
      <c r="F57">
        <f t="shared" si="6"/>
        <v>34.17528954887448</v>
      </c>
      <c r="G57">
        <f t="shared" si="7"/>
        <v>65.57123727394932</v>
      </c>
      <c r="H57">
        <f t="shared" si="8"/>
        <v>27.067894461420885</v>
      </c>
      <c r="I57">
        <f t="shared" si="9"/>
        <v>38.021474631522885</v>
      </c>
      <c r="J57">
        <f t="shared" si="10"/>
        <v>19.84402121795078</v>
      </c>
      <c r="K57" s="1">
        <v>470</v>
      </c>
      <c r="L57" s="5">
        <f t="shared" si="11"/>
        <v>260.1677100355248</v>
      </c>
      <c r="M57" s="5">
        <f t="shared" si="12"/>
        <v>209.8322899644752</v>
      </c>
      <c r="N57" s="7">
        <f t="shared" si="13"/>
        <v>0.8065270280305864</v>
      </c>
      <c r="O57" s="5" t="str">
        <f t="shared" si="14"/>
        <v>Drága</v>
      </c>
    </row>
    <row r="58" spans="3:15" ht="12.75">
      <c r="C58" s="1">
        <v>8</v>
      </c>
      <c r="D58">
        <f t="shared" si="4"/>
        <v>35.46132950581726</v>
      </c>
      <c r="E58">
        <f t="shared" si="5"/>
        <v>40.02646339598919</v>
      </c>
      <c r="F58">
        <f t="shared" si="6"/>
        <v>34.17528954887448</v>
      </c>
      <c r="G58">
        <f t="shared" si="7"/>
        <v>54.92490809710312</v>
      </c>
      <c r="H58">
        <f t="shared" si="8"/>
        <v>27.067894461420885</v>
      </c>
      <c r="I58">
        <f t="shared" si="9"/>
        <v>63.68857994942572</v>
      </c>
      <c r="J58">
        <f t="shared" si="10"/>
        <v>19.84402121795078</v>
      </c>
      <c r="K58" s="1">
        <v>470</v>
      </c>
      <c r="L58" s="5">
        <f t="shared" si="11"/>
        <v>275.1884861765814</v>
      </c>
      <c r="M58" s="5">
        <f t="shared" si="12"/>
        <v>194.81151382341858</v>
      </c>
      <c r="N58" s="7">
        <f t="shared" si="13"/>
        <v>0.7079202932146406</v>
      </c>
      <c r="O58" s="5" t="str">
        <f t="shared" si="14"/>
        <v>Drága</v>
      </c>
    </row>
    <row r="59" spans="3:15" ht="12.75">
      <c r="C59" s="1">
        <v>9</v>
      </c>
      <c r="D59">
        <f t="shared" si="4"/>
        <v>35.46132950581726</v>
      </c>
      <c r="E59">
        <f t="shared" si="5"/>
        <v>40.02646339598919</v>
      </c>
      <c r="F59">
        <f t="shared" si="6"/>
        <v>34.17528954887448</v>
      </c>
      <c r="G59">
        <f t="shared" si="7"/>
        <v>46.17161156411815</v>
      </c>
      <c r="H59">
        <f t="shared" si="8"/>
        <v>50.7771924635369</v>
      </c>
      <c r="I59">
        <f t="shared" si="9"/>
        <v>53.64961224858139</v>
      </c>
      <c r="J59">
        <f t="shared" si="10"/>
        <v>19.84402121795078</v>
      </c>
      <c r="K59" s="1">
        <v>530</v>
      </c>
      <c r="L59" s="5">
        <f t="shared" si="11"/>
        <v>280.10551994486815</v>
      </c>
      <c r="M59" s="5">
        <f t="shared" si="12"/>
        <v>249.89448005513185</v>
      </c>
      <c r="N59" s="7">
        <f t="shared" si="13"/>
        <v>0.8921440752196437</v>
      </c>
      <c r="O59" s="5" t="str">
        <f t="shared" si="14"/>
        <v>Drága</v>
      </c>
    </row>
    <row r="60" spans="3:15" ht="12.75">
      <c r="C60" s="1">
        <v>10</v>
      </c>
      <c r="D60">
        <f t="shared" si="4"/>
        <v>35.46132950581726</v>
      </c>
      <c r="E60">
        <f t="shared" si="5"/>
        <v>65.55692570270911</v>
      </c>
      <c r="F60">
        <f t="shared" si="6"/>
        <v>34.17528954887448</v>
      </c>
      <c r="G60">
        <f t="shared" si="7"/>
        <v>65.57123727394932</v>
      </c>
      <c r="H60">
        <f t="shared" si="8"/>
        <v>50.7771924635369</v>
      </c>
      <c r="I60">
        <f t="shared" si="9"/>
        <v>53.64961224858139</v>
      </c>
      <c r="J60">
        <f t="shared" si="10"/>
        <v>19.84402121795078</v>
      </c>
      <c r="K60" s="1">
        <v>580</v>
      </c>
      <c r="L60" s="5">
        <f t="shared" si="11"/>
        <v>325.03560796141926</v>
      </c>
      <c r="M60" s="5">
        <f t="shared" si="12"/>
        <v>254.96439203858074</v>
      </c>
      <c r="N60" s="7">
        <f t="shared" si="13"/>
        <v>0.7844198782948244</v>
      </c>
      <c r="O60" s="5" t="str">
        <f t="shared" si="14"/>
        <v>Drága</v>
      </c>
    </row>
    <row r="61" spans="3:15" ht="12.75">
      <c r="C61" s="1">
        <v>11</v>
      </c>
      <c r="D61">
        <f t="shared" si="4"/>
        <v>35.46132950581726</v>
      </c>
      <c r="E61">
        <f t="shared" si="5"/>
        <v>40.02646339598919</v>
      </c>
      <c r="F61">
        <f t="shared" si="6"/>
        <v>34.17528954887448</v>
      </c>
      <c r="G61">
        <f t="shared" si="7"/>
        <v>26.87275054415096</v>
      </c>
      <c r="H61">
        <f t="shared" si="8"/>
        <v>50.7771924635369</v>
      </c>
      <c r="I61">
        <f t="shared" si="9"/>
        <v>38.021474631522885</v>
      </c>
      <c r="J61">
        <f t="shared" si="10"/>
        <v>19.84402121795078</v>
      </c>
      <c r="K61" s="1">
        <v>470</v>
      </c>
      <c r="L61" s="5">
        <f t="shared" si="11"/>
        <v>245.17852130784243</v>
      </c>
      <c r="M61" s="5">
        <f t="shared" si="12"/>
        <v>224.82147869215757</v>
      </c>
      <c r="N61" s="7">
        <f t="shared" si="13"/>
        <v>0.9169705302605816</v>
      </c>
      <c r="O61" s="5" t="str">
        <f t="shared" si="14"/>
        <v>Drága</v>
      </c>
    </row>
    <row r="62" spans="3:15" ht="12.75">
      <c r="C62" s="1">
        <v>12</v>
      </c>
      <c r="D62">
        <f t="shared" si="4"/>
        <v>35.46132950581726</v>
      </c>
      <c r="E62">
        <f t="shared" si="5"/>
        <v>65.55692570270911</v>
      </c>
      <c r="F62">
        <f t="shared" si="6"/>
        <v>34.17528954887448</v>
      </c>
      <c r="G62">
        <f t="shared" si="7"/>
        <v>46.17161156411815</v>
      </c>
      <c r="H62">
        <f t="shared" si="8"/>
        <v>50.7771924635369</v>
      </c>
      <c r="I62">
        <f t="shared" si="9"/>
        <v>38.021474631522885</v>
      </c>
      <c r="J62">
        <f t="shared" si="10"/>
        <v>19.84402121795078</v>
      </c>
      <c r="K62" s="1">
        <v>610</v>
      </c>
      <c r="L62" s="5">
        <f t="shared" si="11"/>
        <v>290.0078446345296</v>
      </c>
      <c r="M62" s="5">
        <f t="shared" si="12"/>
        <v>319.9921553654704</v>
      </c>
      <c r="N62" s="7">
        <f t="shared" si="13"/>
        <v>1.103391378149537</v>
      </c>
      <c r="O62" s="5" t="str">
        <f t="shared" si="14"/>
        <v>Drága</v>
      </c>
    </row>
    <row r="63" spans="3:15" ht="12.75">
      <c r="C63" s="1">
        <v>13</v>
      </c>
      <c r="D63">
        <f t="shared" si="4"/>
        <v>35.46132950581726</v>
      </c>
      <c r="E63">
        <f t="shared" si="5"/>
        <v>40.02646339598919</v>
      </c>
      <c r="F63">
        <f t="shared" si="6"/>
        <v>34.17528954887448</v>
      </c>
      <c r="G63">
        <f t="shared" si="7"/>
        <v>46.17161156411816</v>
      </c>
      <c r="H63">
        <f t="shared" si="8"/>
        <v>50.7771924635369</v>
      </c>
      <c r="I63">
        <f t="shared" si="9"/>
        <v>38.02147463152291</v>
      </c>
      <c r="J63">
        <f t="shared" si="10"/>
        <v>19.84402121795078</v>
      </c>
      <c r="K63" s="1">
        <v>250</v>
      </c>
      <c r="L63" s="5">
        <f t="shared" si="11"/>
        <v>264.47738232780966</v>
      </c>
      <c r="M63" s="5">
        <f t="shared" si="12"/>
        <v>-14.477382327809664</v>
      </c>
      <c r="N63" s="7">
        <f t="shared" si="13"/>
        <v>-0.05473958567037501</v>
      </c>
      <c r="O63" s="5" t="str">
        <f t="shared" si="14"/>
        <v>Olcsó</v>
      </c>
    </row>
    <row r="64" spans="12:13" ht="12.75">
      <c r="L64" s="56" t="s">
        <v>102</v>
      </c>
      <c r="M64">
        <f>SUMPRODUCT(M54:M63,M54:M63)</f>
        <v>497557.7145067849</v>
      </c>
    </row>
    <row r="65" spans="3:10" ht="12.75">
      <c r="C65" s="80" t="s">
        <v>103</v>
      </c>
      <c r="D65" s="8">
        <f>AVERAGE(D51:D63)</f>
        <v>38.73945590013483</v>
      </c>
      <c r="E65" s="8">
        <f aca="true" t="shared" si="15" ref="E65:J65">AVERAGE(E51:E63)</f>
        <v>49.84587197549685</v>
      </c>
      <c r="F65" s="8">
        <f t="shared" si="15"/>
        <v>37.54369295965384</v>
      </c>
      <c r="G65" s="8">
        <f t="shared" si="15"/>
        <v>53.34952140652565</v>
      </c>
      <c r="H65" s="8">
        <f t="shared" si="15"/>
        <v>39.834439539483355</v>
      </c>
      <c r="I65" s="8">
        <f t="shared" si="15"/>
        <v>45.507747454274586</v>
      </c>
      <c r="J65" s="8">
        <f t="shared" si="15"/>
        <v>24.18396381542279</v>
      </c>
    </row>
    <row r="66" spans="3:9" ht="12.75">
      <c r="C66" s="8"/>
      <c r="D66" s="8"/>
      <c r="E66" s="8"/>
      <c r="F66" s="8"/>
      <c r="G66" s="8"/>
      <c r="H66" s="8"/>
      <c r="I66" s="8"/>
    </row>
    <row r="67" spans="3:10" ht="12.75">
      <c r="C67" s="80" t="s">
        <v>104</v>
      </c>
      <c r="D67" s="8">
        <f>RANK(D65,$D$65:$J$65)</f>
        <v>5</v>
      </c>
      <c r="E67" s="8">
        <f aca="true" t="shared" si="16" ref="E67:J67">RANK(E65,$D$65:$J$65)</f>
        <v>2</v>
      </c>
      <c r="F67" s="8">
        <f t="shared" si="16"/>
        <v>6</v>
      </c>
      <c r="G67" s="8">
        <f t="shared" si="16"/>
        <v>1</v>
      </c>
      <c r="H67" s="8">
        <f t="shared" si="16"/>
        <v>4</v>
      </c>
      <c r="I67" s="8">
        <f t="shared" si="16"/>
        <v>3</v>
      </c>
      <c r="J67" s="8">
        <f t="shared" si="16"/>
        <v>7</v>
      </c>
    </row>
  </sheetData>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Q65"/>
  <sheetViews>
    <sheetView workbookViewId="0" topLeftCell="A1">
      <selection activeCell="G2" sqref="G2"/>
    </sheetView>
  </sheetViews>
  <sheetFormatPr defaultColWidth="9.00390625" defaultRowHeight="12.75"/>
  <cols>
    <col min="5" max="5" width="13.625" style="0" bestFit="1" customWidth="1"/>
    <col min="6" max="6" width="9.50390625" style="0" bestFit="1" customWidth="1"/>
    <col min="7" max="7" width="13.375" style="0" bestFit="1" customWidth="1"/>
    <col min="8" max="8" width="20.625" style="0" bestFit="1" customWidth="1"/>
    <col min="12" max="12" width="11.00390625" style="0" customWidth="1"/>
    <col min="17" max="17" width="11.125" style="0" customWidth="1"/>
  </cols>
  <sheetData>
    <row r="1" spans="2:17" ht="52.5">
      <c r="B1" s="4" t="s">
        <v>30</v>
      </c>
      <c r="C1" s="4" t="s">
        <v>31</v>
      </c>
      <c r="D1" s="4" t="s">
        <v>32</v>
      </c>
      <c r="E1" s="4" t="s">
        <v>33</v>
      </c>
      <c r="F1" s="4" t="s">
        <v>34</v>
      </c>
      <c r="G1" s="4" t="s">
        <v>35</v>
      </c>
      <c r="H1" s="4" t="s">
        <v>146</v>
      </c>
      <c r="J1" s="4"/>
      <c r="K1" s="9"/>
      <c r="L1" s="9" t="s">
        <v>30</v>
      </c>
      <c r="M1" s="9" t="s">
        <v>31</v>
      </c>
      <c r="N1" s="9" t="s">
        <v>32</v>
      </c>
      <c r="O1" s="9" t="s">
        <v>33</v>
      </c>
      <c r="P1" s="9" t="s">
        <v>34</v>
      </c>
      <c r="Q1" s="9" t="s">
        <v>35</v>
      </c>
    </row>
    <row r="2" spans="1:17" ht="12.75">
      <c r="A2" s="1">
        <v>1</v>
      </c>
      <c r="B2" s="1" t="s">
        <v>105</v>
      </c>
      <c r="C2" s="1" t="s">
        <v>105</v>
      </c>
      <c r="D2" s="1" t="s">
        <v>105</v>
      </c>
      <c r="E2" s="1" t="s">
        <v>105</v>
      </c>
      <c r="F2" s="1" t="s">
        <v>105</v>
      </c>
      <c r="G2" s="1" t="s">
        <v>105</v>
      </c>
      <c r="H2" s="1" t="s">
        <v>6</v>
      </c>
      <c r="K2" s="76" t="s">
        <v>105</v>
      </c>
      <c r="L2" s="27" t="s">
        <v>155</v>
      </c>
      <c r="M2" s="27" t="s">
        <v>157</v>
      </c>
      <c r="N2" s="27" t="s">
        <v>159</v>
      </c>
      <c r="O2" s="27" t="s">
        <v>161</v>
      </c>
      <c r="P2" s="27" t="s">
        <v>163</v>
      </c>
      <c r="Q2" s="27" t="s">
        <v>165</v>
      </c>
    </row>
    <row r="3" spans="1:17" ht="12.75">
      <c r="A3" s="1">
        <v>2</v>
      </c>
      <c r="B3" s="1" t="s">
        <v>105</v>
      </c>
      <c r="C3" s="1" t="s">
        <v>105</v>
      </c>
      <c r="D3" s="1" t="s">
        <v>105</v>
      </c>
      <c r="E3" s="1" t="s">
        <v>105</v>
      </c>
      <c r="F3" s="1" t="s">
        <v>105</v>
      </c>
      <c r="G3" s="1" t="s">
        <v>106</v>
      </c>
      <c r="H3" s="1" t="s">
        <v>173</v>
      </c>
      <c r="K3" s="76" t="s">
        <v>106</v>
      </c>
      <c r="L3" s="27" t="s">
        <v>156</v>
      </c>
      <c r="M3" s="27" t="s">
        <v>158</v>
      </c>
      <c r="N3" s="27" t="s">
        <v>160</v>
      </c>
      <c r="O3" s="27" t="s">
        <v>162</v>
      </c>
      <c r="P3" s="27" t="s">
        <v>164</v>
      </c>
      <c r="Q3" s="27" t="s">
        <v>166</v>
      </c>
    </row>
    <row r="4" spans="1:8" ht="12.75">
      <c r="A4" s="1">
        <v>3</v>
      </c>
      <c r="B4" s="1" t="s">
        <v>105</v>
      </c>
      <c r="C4" s="1" t="s">
        <v>105</v>
      </c>
      <c r="D4" s="1" t="s">
        <v>105</v>
      </c>
      <c r="E4" s="1" t="s">
        <v>105</v>
      </c>
      <c r="F4" s="1" t="s">
        <v>106</v>
      </c>
      <c r="G4" s="1" t="s">
        <v>105</v>
      </c>
      <c r="H4" s="1" t="s">
        <v>1</v>
      </c>
    </row>
    <row r="5" spans="1:8" ht="12.75">
      <c r="A5" s="1">
        <v>4</v>
      </c>
      <c r="B5" s="1" t="s">
        <v>105</v>
      </c>
      <c r="C5" s="1" t="s">
        <v>105</v>
      </c>
      <c r="D5" s="1" t="s">
        <v>105</v>
      </c>
      <c r="E5" s="1" t="s">
        <v>105</v>
      </c>
      <c r="F5" s="1" t="s">
        <v>106</v>
      </c>
      <c r="G5" s="1" t="s">
        <v>106</v>
      </c>
      <c r="H5" s="1" t="s">
        <v>173</v>
      </c>
    </row>
    <row r="6" spans="1:8" ht="12.75">
      <c r="A6" s="1">
        <v>5</v>
      </c>
      <c r="B6" s="1" t="s">
        <v>105</v>
      </c>
      <c r="C6" s="1" t="s">
        <v>105</v>
      </c>
      <c r="D6" s="1" t="s">
        <v>105</v>
      </c>
      <c r="E6" s="1" t="s">
        <v>106</v>
      </c>
      <c r="F6" s="1" t="s">
        <v>105</v>
      </c>
      <c r="G6" s="1" t="s">
        <v>105</v>
      </c>
      <c r="H6" s="1" t="s">
        <v>170</v>
      </c>
    </row>
    <row r="7" spans="1:8" ht="12.75">
      <c r="A7" s="1">
        <v>6</v>
      </c>
      <c r="B7" s="1" t="s">
        <v>105</v>
      </c>
      <c r="C7" s="1" t="s">
        <v>105</v>
      </c>
      <c r="D7" s="1" t="s">
        <v>105</v>
      </c>
      <c r="E7" s="1" t="s">
        <v>106</v>
      </c>
      <c r="F7" s="1" t="s">
        <v>105</v>
      </c>
      <c r="G7" s="1" t="s">
        <v>106</v>
      </c>
      <c r="H7" s="1" t="s">
        <v>8</v>
      </c>
    </row>
    <row r="8" spans="1:8" ht="12.75">
      <c r="A8" s="1">
        <v>7</v>
      </c>
      <c r="B8" s="1" t="s">
        <v>105</v>
      </c>
      <c r="C8" s="1" t="s">
        <v>105</v>
      </c>
      <c r="D8" s="1" t="s">
        <v>105</v>
      </c>
      <c r="E8" s="1" t="s">
        <v>106</v>
      </c>
      <c r="F8" s="1" t="s">
        <v>106</v>
      </c>
      <c r="G8" s="1" t="s">
        <v>105</v>
      </c>
      <c r="H8" s="1" t="s">
        <v>173</v>
      </c>
    </row>
    <row r="9" spans="1:8" ht="12.75">
      <c r="A9" s="1">
        <v>8</v>
      </c>
      <c r="B9" s="1" t="s">
        <v>105</v>
      </c>
      <c r="C9" s="1" t="s">
        <v>105</v>
      </c>
      <c r="D9" s="1" t="s">
        <v>105</v>
      </c>
      <c r="E9" s="1" t="s">
        <v>106</v>
      </c>
      <c r="F9" s="1" t="s">
        <v>106</v>
      </c>
      <c r="G9" s="1" t="s">
        <v>106</v>
      </c>
      <c r="H9" s="1" t="s">
        <v>173</v>
      </c>
    </row>
    <row r="10" spans="1:8" ht="12.75">
      <c r="A10" s="1">
        <v>9</v>
      </c>
      <c r="B10" s="1" t="s">
        <v>105</v>
      </c>
      <c r="C10" s="1" t="s">
        <v>105</v>
      </c>
      <c r="D10" s="1" t="s">
        <v>106</v>
      </c>
      <c r="E10" s="1" t="s">
        <v>105</v>
      </c>
      <c r="F10" s="1" t="s">
        <v>105</v>
      </c>
      <c r="G10" s="1" t="s">
        <v>105</v>
      </c>
      <c r="H10" s="1" t="s">
        <v>173</v>
      </c>
    </row>
    <row r="11" spans="1:8" ht="12.75">
      <c r="A11" s="1">
        <v>10</v>
      </c>
      <c r="B11" s="1" t="s">
        <v>105</v>
      </c>
      <c r="C11" s="1" t="s">
        <v>105</v>
      </c>
      <c r="D11" s="1" t="s">
        <v>106</v>
      </c>
      <c r="E11" s="1" t="s">
        <v>105</v>
      </c>
      <c r="F11" s="1" t="s">
        <v>105</v>
      </c>
      <c r="G11" s="1" t="s">
        <v>106</v>
      </c>
      <c r="H11" s="1" t="s">
        <v>173</v>
      </c>
    </row>
    <row r="12" spans="1:8" ht="12.75">
      <c r="A12" s="1">
        <v>11</v>
      </c>
      <c r="B12" s="1" t="s">
        <v>105</v>
      </c>
      <c r="C12" s="1" t="s">
        <v>105</v>
      </c>
      <c r="D12" s="1" t="s">
        <v>106</v>
      </c>
      <c r="E12" s="1" t="s">
        <v>105</v>
      </c>
      <c r="F12" s="1" t="s">
        <v>106</v>
      </c>
      <c r="G12" s="1" t="s">
        <v>105</v>
      </c>
      <c r="H12" s="1" t="s">
        <v>173</v>
      </c>
    </row>
    <row r="13" spans="1:8" ht="12.75">
      <c r="A13" s="1">
        <v>12</v>
      </c>
      <c r="B13" s="1" t="s">
        <v>105</v>
      </c>
      <c r="C13" s="1" t="s">
        <v>105</v>
      </c>
      <c r="D13" s="1" t="s">
        <v>106</v>
      </c>
      <c r="E13" s="1" t="s">
        <v>105</v>
      </c>
      <c r="F13" s="1" t="s">
        <v>106</v>
      </c>
      <c r="G13" s="1" t="s">
        <v>106</v>
      </c>
      <c r="H13" s="1" t="s">
        <v>173</v>
      </c>
    </row>
    <row r="14" spans="1:8" ht="12.75">
      <c r="A14" s="1">
        <v>13</v>
      </c>
      <c r="B14" s="1" t="s">
        <v>105</v>
      </c>
      <c r="C14" s="1" t="s">
        <v>105</v>
      </c>
      <c r="D14" s="1" t="s">
        <v>106</v>
      </c>
      <c r="E14" s="1" t="s">
        <v>106</v>
      </c>
      <c r="F14" s="1" t="s">
        <v>105</v>
      </c>
      <c r="G14" s="1" t="s">
        <v>105</v>
      </c>
      <c r="H14" s="1" t="s">
        <v>173</v>
      </c>
    </row>
    <row r="15" spans="1:8" ht="12.75">
      <c r="A15" s="1">
        <v>14</v>
      </c>
      <c r="B15" s="1" t="s">
        <v>105</v>
      </c>
      <c r="C15" s="1" t="s">
        <v>105</v>
      </c>
      <c r="D15" s="1" t="s">
        <v>106</v>
      </c>
      <c r="E15" s="1" t="s">
        <v>106</v>
      </c>
      <c r="F15" s="1" t="s">
        <v>105</v>
      </c>
      <c r="G15" s="1" t="s">
        <v>106</v>
      </c>
      <c r="H15" s="1" t="s">
        <v>173</v>
      </c>
    </row>
    <row r="16" spans="1:8" ht="12.75">
      <c r="A16" s="1">
        <v>15</v>
      </c>
      <c r="B16" s="1" t="s">
        <v>105</v>
      </c>
      <c r="C16" s="1" t="s">
        <v>105</v>
      </c>
      <c r="D16" s="1" t="s">
        <v>106</v>
      </c>
      <c r="E16" s="1" t="s">
        <v>106</v>
      </c>
      <c r="F16" s="1" t="s">
        <v>106</v>
      </c>
      <c r="G16" s="1" t="s">
        <v>105</v>
      </c>
      <c r="H16" s="1" t="s">
        <v>173</v>
      </c>
    </row>
    <row r="17" spans="1:8" ht="12.75">
      <c r="A17" s="1">
        <v>16</v>
      </c>
      <c r="B17" s="1" t="s">
        <v>105</v>
      </c>
      <c r="C17" s="1" t="s">
        <v>105</v>
      </c>
      <c r="D17" s="1" t="s">
        <v>106</v>
      </c>
      <c r="E17" s="1" t="s">
        <v>106</v>
      </c>
      <c r="F17" s="1" t="s">
        <v>106</v>
      </c>
      <c r="G17" s="1" t="s">
        <v>106</v>
      </c>
      <c r="H17" s="1" t="s">
        <v>173</v>
      </c>
    </row>
    <row r="18" spans="1:8" ht="12.75">
      <c r="A18" s="1">
        <v>17</v>
      </c>
      <c r="B18" s="1" t="s">
        <v>105</v>
      </c>
      <c r="C18" s="1" t="s">
        <v>106</v>
      </c>
      <c r="D18" s="1" t="s">
        <v>105</v>
      </c>
      <c r="E18" s="1" t="s">
        <v>105</v>
      </c>
      <c r="F18" s="1" t="s">
        <v>105</v>
      </c>
      <c r="G18" s="1" t="s">
        <v>105</v>
      </c>
      <c r="H18" s="1" t="s">
        <v>2</v>
      </c>
    </row>
    <row r="19" spans="1:8" ht="12.75">
      <c r="A19" s="1">
        <v>18</v>
      </c>
      <c r="B19" s="1" t="s">
        <v>105</v>
      </c>
      <c r="C19" s="1" t="s">
        <v>106</v>
      </c>
      <c r="D19" s="1" t="s">
        <v>105</v>
      </c>
      <c r="E19" s="1" t="s">
        <v>105</v>
      </c>
      <c r="F19" s="1" t="s">
        <v>105</v>
      </c>
      <c r="G19" s="1" t="s">
        <v>106</v>
      </c>
      <c r="H19" s="1" t="s">
        <v>173</v>
      </c>
    </row>
    <row r="20" spans="1:8" ht="12.75">
      <c r="A20" s="1">
        <v>19</v>
      </c>
      <c r="B20" s="1" t="s">
        <v>105</v>
      </c>
      <c r="C20" s="1" t="s">
        <v>106</v>
      </c>
      <c r="D20" s="1" t="s">
        <v>105</v>
      </c>
      <c r="E20" s="1" t="s">
        <v>105</v>
      </c>
      <c r="F20" s="1" t="s">
        <v>106</v>
      </c>
      <c r="G20" s="1" t="s">
        <v>105</v>
      </c>
      <c r="H20" s="1" t="s">
        <v>173</v>
      </c>
    </row>
    <row r="21" spans="1:8" ht="12.75">
      <c r="A21" s="1">
        <v>20</v>
      </c>
      <c r="B21" s="1" t="s">
        <v>105</v>
      </c>
      <c r="C21" s="1" t="s">
        <v>106</v>
      </c>
      <c r="D21" s="1" t="s">
        <v>105</v>
      </c>
      <c r="E21" s="1" t="s">
        <v>105</v>
      </c>
      <c r="F21" s="1" t="s">
        <v>106</v>
      </c>
      <c r="G21" s="1" t="s">
        <v>106</v>
      </c>
      <c r="H21" s="1" t="s">
        <v>3</v>
      </c>
    </row>
    <row r="22" spans="1:8" ht="12.75">
      <c r="A22" s="1">
        <v>21</v>
      </c>
      <c r="B22" s="1" t="s">
        <v>105</v>
      </c>
      <c r="C22" s="1" t="s">
        <v>106</v>
      </c>
      <c r="D22" s="1" t="s">
        <v>105</v>
      </c>
      <c r="E22" s="1" t="s">
        <v>106</v>
      </c>
      <c r="F22" s="1" t="s">
        <v>105</v>
      </c>
      <c r="G22" s="1" t="s">
        <v>105</v>
      </c>
      <c r="H22" s="1" t="s">
        <v>171</v>
      </c>
    </row>
    <row r="23" spans="1:8" ht="12.75">
      <c r="A23" s="1">
        <v>22</v>
      </c>
      <c r="B23" s="1" t="s">
        <v>105</v>
      </c>
      <c r="C23" s="1" t="s">
        <v>106</v>
      </c>
      <c r="D23" s="1" t="s">
        <v>105</v>
      </c>
      <c r="E23" s="1" t="s">
        <v>106</v>
      </c>
      <c r="F23" s="1" t="s">
        <v>105</v>
      </c>
      <c r="G23" s="1" t="s">
        <v>106</v>
      </c>
      <c r="H23" s="1" t="s">
        <v>173</v>
      </c>
    </row>
    <row r="24" spans="1:8" ht="12.75">
      <c r="A24" s="1">
        <v>23</v>
      </c>
      <c r="B24" s="1" t="s">
        <v>105</v>
      </c>
      <c r="C24" s="1" t="s">
        <v>106</v>
      </c>
      <c r="D24" s="1" t="s">
        <v>105</v>
      </c>
      <c r="E24" s="1" t="s">
        <v>106</v>
      </c>
      <c r="F24" s="1" t="s">
        <v>106</v>
      </c>
      <c r="G24" s="1" t="s">
        <v>105</v>
      </c>
      <c r="H24" s="1" t="s">
        <v>173</v>
      </c>
    </row>
    <row r="25" spans="1:8" ht="12.75">
      <c r="A25" s="1">
        <v>24</v>
      </c>
      <c r="B25" s="1" t="s">
        <v>105</v>
      </c>
      <c r="C25" s="1" t="s">
        <v>106</v>
      </c>
      <c r="D25" s="1" t="s">
        <v>105</v>
      </c>
      <c r="E25" s="1" t="s">
        <v>106</v>
      </c>
      <c r="F25" s="1" t="s">
        <v>106</v>
      </c>
      <c r="G25" s="1" t="s">
        <v>106</v>
      </c>
      <c r="H25" s="1" t="s">
        <v>173</v>
      </c>
    </row>
    <row r="26" spans="1:8" ht="12.75">
      <c r="A26" s="1">
        <v>25</v>
      </c>
      <c r="B26" s="1" t="s">
        <v>105</v>
      </c>
      <c r="C26" s="1" t="s">
        <v>106</v>
      </c>
      <c r="D26" s="1" t="s">
        <v>106</v>
      </c>
      <c r="E26" s="1" t="s">
        <v>105</v>
      </c>
      <c r="F26" s="1" t="s">
        <v>105</v>
      </c>
      <c r="G26" s="1" t="s">
        <v>105</v>
      </c>
      <c r="H26" s="1" t="s">
        <v>173</v>
      </c>
    </row>
    <row r="27" spans="1:8" ht="12.75">
      <c r="A27" s="1">
        <v>26</v>
      </c>
      <c r="B27" s="1" t="s">
        <v>105</v>
      </c>
      <c r="C27" s="1" t="s">
        <v>106</v>
      </c>
      <c r="D27" s="1" t="s">
        <v>106</v>
      </c>
      <c r="E27" s="1" t="s">
        <v>105</v>
      </c>
      <c r="F27" s="1" t="s">
        <v>105</v>
      </c>
      <c r="G27" s="1" t="s">
        <v>106</v>
      </c>
      <c r="H27" s="1" t="s">
        <v>173</v>
      </c>
    </row>
    <row r="28" spans="1:8" ht="12.75">
      <c r="A28" s="1">
        <v>27</v>
      </c>
      <c r="B28" s="1" t="s">
        <v>105</v>
      </c>
      <c r="C28" s="1" t="s">
        <v>106</v>
      </c>
      <c r="D28" s="1" t="s">
        <v>106</v>
      </c>
      <c r="E28" s="1" t="s">
        <v>105</v>
      </c>
      <c r="F28" s="1" t="s">
        <v>106</v>
      </c>
      <c r="G28" s="1" t="s">
        <v>105</v>
      </c>
      <c r="H28" s="1" t="s">
        <v>173</v>
      </c>
    </row>
    <row r="29" spans="1:8" ht="12.75">
      <c r="A29" s="1">
        <v>28</v>
      </c>
      <c r="B29" s="1" t="s">
        <v>105</v>
      </c>
      <c r="C29" s="1" t="s">
        <v>106</v>
      </c>
      <c r="D29" s="1" t="s">
        <v>106</v>
      </c>
      <c r="E29" s="1" t="s">
        <v>105</v>
      </c>
      <c r="F29" s="1" t="s">
        <v>106</v>
      </c>
      <c r="G29" s="1" t="s">
        <v>106</v>
      </c>
      <c r="H29" s="1" t="s">
        <v>173</v>
      </c>
    </row>
    <row r="30" spans="1:8" ht="12.75">
      <c r="A30" s="1">
        <v>29</v>
      </c>
      <c r="B30" s="1" t="s">
        <v>105</v>
      </c>
      <c r="C30" s="1" t="s">
        <v>106</v>
      </c>
      <c r="D30" s="1" t="s">
        <v>106</v>
      </c>
      <c r="E30" s="1" t="s">
        <v>106</v>
      </c>
      <c r="F30" s="1" t="s">
        <v>105</v>
      </c>
      <c r="G30" s="1" t="s">
        <v>105</v>
      </c>
      <c r="H30" s="1" t="s">
        <v>173</v>
      </c>
    </row>
    <row r="31" spans="1:8" ht="12.75">
      <c r="A31" s="1">
        <v>30</v>
      </c>
      <c r="B31" s="1" t="s">
        <v>105</v>
      </c>
      <c r="C31" s="1" t="s">
        <v>106</v>
      </c>
      <c r="D31" s="1" t="s">
        <v>106</v>
      </c>
      <c r="E31" s="1" t="s">
        <v>106</v>
      </c>
      <c r="F31" s="1" t="s">
        <v>105</v>
      </c>
      <c r="G31" s="1" t="s">
        <v>106</v>
      </c>
      <c r="H31" s="1" t="s">
        <v>173</v>
      </c>
    </row>
    <row r="32" spans="1:8" ht="12.75">
      <c r="A32" s="1">
        <v>31</v>
      </c>
      <c r="B32" s="1" t="s">
        <v>105</v>
      </c>
      <c r="C32" s="1" t="s">
        <v>106</v>
      </c>
      <c r="D32" s="1" t="s">
        <v>106</v>
      </c>
      <c r="E32" s="1" t="s">
        <v>106</v>
      </c>
      <c r="F32" s="1" t="s">
        <v>106</v>
      </c>
      <c r="G32" s="1" t="s">
        <v>105</v>
      </c>
      <c r="H32" s="1" t="s">
        <v>173</v>
      </c>
    </row>
    <row r="33" spans="1:8" ht="12.75">
      <c r="A33" s="1">
        <v>32</v>
      </c>
      <c r="B33" s="1" t="s">
        <v>105</v>
      </c>
      <c r="C33" s="1" t="s">
        <v>106</v>
      </c>
      <c r="D33" s="1" t="s">
        <v>106</v>
      </c>
      <c r="E33" s="1" t="s">
        <v>106</v>
      </c>
      <c r="F33" s="1" t="s">
        <v>106</v>
      </c>
      <c r="G33" s="1" t="s">
        <v>106</v>
      </c>
      <c r="H33" s="1" t="s">
        <v>173</v>
      </c>
    </row>
    <row r="34" spans="1:8" ht="12.75">
      <c r="A34" s="1">
        <v>33</v>
      </c>
      <c r="B34" s="1" t="s">
        <v>106</v>
      </c>
      <c r="C34" s="1" t="s">
        <v>105</v>
      </c>
      <c r="D34" s="1" t="s">
        <v>105</v>
      </c>
      <c r="E34" s="1" t="s">
        <v>105</v>
      </c>
      <c r="F34" s="1" t="s">
        <v>105</v>
      </c>
      <c r="G34" s="1" t="s">
        <v>105</v>
      </c>
      <c r="H34" s="1" t="s">
        <v>173</v>
      </c>
    </row>
    <row r="35" spans="1:8" ht="12.75">
      <c r="A35" s="1">
        <v>34</v>
      </c>
      <c r="B35" s="1" t="s">
        <v>106</v>
      </c>
      <c r="C35" s="1" t="s">
        <v>105</v>
      </c>
      <c r="D35" s="1" t="s">
        <v>105</v>
      </c>
      <c r="E35" s="1" t="s">
        <v>105</v>
      </c>
      <c r="F35" s="1" t="s">
        <v>105</v>
      </c>
      <c r="G35" s="1" t="s">
        <v>106</v>
      </c>
      <c r="H35" s="1" t="s">
        <v>173</v>
      </c>
    </row>
    <row r="36" spans="1:8" ht="12.75">
      <c r="A36" s="1">
        <v>35</v>
      </c>
      <c r="B36" s="1" t="s">
        <v>106</v>
      </c>
      <c r="C36" s="1" t="s">
        <v>105</v>
      </c>
      <c r="D36" s="1" t="s">
        <v>105</v>
      </c>
      <c r="E36" s="1" t="s">
        <v>105</v>
      </c>
      <c r="F36" s="1" t="s">
        <v>106</v>
      </c>
      <c r="G36" s="1" t="s">
        <v>105</v>
      </c>
      <c r="H36" s="1" t="s">
        <v>173</v>
      </c>
    </row>
    <row r="37" spans="1:8" ht="12.75">
      <c r="A37" s="1">
        <v>36</v>
      </c>
      <c r="B37" s="1" t="s">
        <v>106</v>
      </c>
      <c r="C37" s="1" t="s">
        <v>105</v>
      </c>
      <c r="D37" s="1" t="s">
        <v>105</v>
      </c>
      <c r="E37" s="1" t="s">
        <v>105</v>
      </c>
      <c r="F37" s="1" t="s">
        <v>106</v>
      </c>
      <c r="G37" s="1" t="s">
        <v>106</v>
      </c>
      <c r="H37" s="1" t="s">
        <v>173</v>
      </c>
    </row>
    <row r="38" spans="1:8" ht="12.75">
      <c r="A38" s="1">
        <v>37</v>
      </c>
      <c r="B38" s="1" t="s">
        <v>106</v>
      </c>
      <c r="C38" s="1" t="s">
        <v>105</v>
      </c>
      <c r="D38" s="1" t="s">
        <v>105</v>
      </c>
      <c r="E38" s="1" t="s">
        <v>106</v>
      </c>
      <c r="F38" s="1" t="s">
        <v>105</v>
      </c>
      <c r="G38" s="1" t="s">
        <v>105</v>
      </c>
      <c r="H38" s="1" t="s">
        <v>173</v>
      </c>
    </row>
    <row r="39" spans="1:8" ht="12.75">
      <c r="A39" s="1">
        <v>38</v>
      </c>
      <c r="B39" s="1" t="s">
        <v>106</v>
      </c>
      <c r="C39" s="1" t="s">
        <v>105</v>
      </c>
      <c r="D39" s="1" t="s">
        <v>105</v>
      </c>
      <c r="E39" s="1" t="s">
        <v>106</v>
      </c>
      <c r="F39" s="1" t="s">
        <v>105</v>
      </c>
      <c r="G39" s="1" t="s">
        <v>106</v>
      </c>
      <c r="H39" s="1" t="s">
        <v>173</v>
      </c>
    </row>
    <row r="40" spans="1:8" ht="12.75">
      <c r="A40" s="1">
        <v>39</v>
      </c>
      <c r="B40" s="1" t="s">
        <v>106</v>
      </c>
      <c r="C40" s="1" t="s">
        <v>105</v>
      </c>
      <c r="D40" s="1" t="s">
        <v>105</v>
      </c>
      <c r="E40" s="1" t="s">
        <v>106</v>
      </c>
      <c r="F40" s="1" t="s">
        <v>106</v>
      </c>
      <c r="G40" s="1" t="s">
        <v>105</v>
      </c>
      <c r="H40" s="1" t="s">
        <v>173</v>
      </c>
    </row>
    <row r="41" spans="1:8" ht="12.75">
      <c r="A41" s="1">
        <v>40</v>
      </c>
      <c r="B41" s="1" t="s">
        <v>106</v>
      </c>
      <c r="C41" s="1" t="s">
        <v>105</v>
      </c>
      <c r="D41" s="1" t="s">
        <v>105</v>
      </c>
      <c r="E41" s="1" t="s">
        <v>106</v>
      </c>
      <c r="F41" s="1" t="s">
        <v>106</v>
      </c>
      <c r="G41" s="1" t="s">
        <v>106</v>
      </c>
      <c r="H41" s="1" t="s">
        <v>173</v>
      </c>
    </row>
    <row r="42" spans="1:8" ht="12.75">
      <c r="A42" s="1">
        <v>41</v>
      </c>
      <c r="B42" s="1" t="s">
        <v>106</v>
      </c>
      <c r="C42" s="1" t="s">
        <v>105</v>
      </c>
      <c r="D42" s="1" t="s">
        <v>106</v>
      </c>
      <c r="E42" s="1" t="s">
        <v>105</v>
      </c>
      <c r="F42" s="1" t="s">
        <v>105</v>
      </c>
      <c r="G42" s="1" t="s">
        <v>105</v>
      </c>
      <c r="H42" s="1" t="s">
        <v>173</v>
      </c>
    </row>
    <row r="43" spans="1:8" ht="12.75">
      <c r="A43" s="1">
        <v>42</v>
      </c>
      <c r="B43" s="1" t="s">
        <v>106</v>
      </c>
      <c r="C43" s="1" t="s">
        <v>105</v>
      </c>
      <c r="D43" s="1" t="s">
        <v>106</v>
      </c>
      <c r="E43" s="1" t="s">
        <v>105</v>
      </c>
      <c r="F43" s="1" t="s">
        <v>105</v>
      </c>
      <c r="G43" s="1" t="s">
        <v>106</v>
      </c>
      <c r="H43" s="1" t="s">
        <v>173</v>
      </c>
    </row>
    <row r="44" spans="1:8" ht="12.75">
      <c r="A44" s="1">
        <v>43</v>
      </c>
      <c r="B44" s="1" t="s">
        <v>106</v>
      </c>
      <c r="C44" s="1" t="s">
        <v>105</v>
      </c>
      <c r="D44" s="1" t="s">
        <v>106</v>
      </c>
      <c r="E44" s="1" t="s">
        <v>105</v>
      </c>
      <c r="F44" s="1" t="s">
        <v>106</v>
      </c>
      <c r="G44" s="1" t="s">
        <v>105</v>
      </c>
      <c r="H44" s="1" t="s">
        <v>173</v>
      </c>
    </row>
    <row r="45" spans="1:8" ht="12.75">
      <c r="A45" s="1">
        <v>44</v>
      </c>
      <c r="B45" s="1" t="s">
        <v>106</v>
      </c>
      <c r="C45" s="1" t="s">
        <v>105</v>
      </c>
      <c r="D45" s="1" t="s">
        <v>106</v>
      </c>
      <c r="E45" s="1" t="s">
        <v>105</v>
      </c>
      <c r="F45" s="1" t="s">
        <v>106</v>
      </c>
      <c r="G45" s="1" t="s">
        <v>106</v>
      </c>
      <c r="H45" s="1" t="s">
        <v>173</v>
      </c>
    </row>
    <row r="46" spans="1:8" ht="12.75">
      <c r="A46" s="1">
        <v>45</v>
      </c>
      <c r="B46" s="1" t="s">
        <v>106</v>
      </c>
      <c r="C46" s="1" t="s">
        <v>105</v>
      </c>
      <c r="D46" s="1" t="s">
        <v>106</v>
      </c>
      <c r="E46" s="1" t="s">
        <v>106</v>
      </c>
      <c r="F46" s="1" t="s">
        <v>105</v>
      </c>
      <c r="G46" s="1" t="s">
        <v>105</v>
      </c>
      <c r="H46" s="1" t="s">
        <v>173</v>
      </c>
    </row>
    <row r="47" spans="1:8" ht="12.75">
      <c r="A47" s="1">
        <v>46</v>
      </c>
      <c r="B47" s="1" t="s">
        <v>106</v>
      </c>
      <c r="C47" s="1" t="s">
        <v>105</v>
      </c>
      <c r="D47" s="1" t="s">
        <v>106</v>
      </c>
      <c r="E47" s="1" t="s">
        <v>106</v>
      </c>
      <c r="F47" s="1" t="s">
        <v>105</v>
      </c>
      <c r="G47" s="1" t="s">
        <v>106</v>
      </c>
      <c r="H47" s="1" t="s">
        <v>173</v>
      </c>
    </row>
    <row r="48" spans="1:8" ht="12.75">
      <c r="A48" s="1">
        <v>47</v>
      </c>
      <c r="B48" s="1" t="s">
        <v>106</v>
      </c>
      <c r="C48" s="1" t="s">
        <v>105</v>
      </c>
      <c r="D48" s="1" t="s">
        <v>106</v>
      </c>
      <c r="E48" s="1" t="s">
        <v>106</v>
      </c>
      <c r="F48" s="1" t="s">
        <v>106</v>
      </c>
      <c r="G48" s="1" t="s">
        <v>105</v>
      </c>
      <c r="H48" s="1" t="s">
        <v>173</v>
      </c>
    </row>
    <row r="49" spans="1:8" ht="12.75">
      <c r="A49" s="1">
        <v>48</v>
      </c>
      <c r="B49" s="1" t="s">
        <v>106</v>
      </c>
      <c r="C49" s="1" t="s">
        <v>105</v>
      </c>
      <c r="D49" s="1" t="s">
        <v>106</v>
      </c>
      <c r="E49" s="1" t="s">
        <v>106</v>
      </c>
      <c r="F49" s="1" t="s">
        <v>106</v>
      </c>
      <c r="G49" s="1" t="s">
        <v>106</v>
      </c>
      <c r="H49" s="1" t="s">
        <v>173</v>
      </c>
    </row>
    <row r="50" spans="1:8" ht="12.75">
      <c r="A50" s="1">
        <v>49</v>
      </c>
      <c r="B50" s="1" t="s">
        <v>106</v>
      </c>
      <c r="C50" s="1" t="s">
        <v>106</v>
      </c>
      <c r="D50" s="1" t="s">
        <v>105</v>
      </c>
      <c r="E50" s="1" t="s">
        <v>105</v>
      </c>
      <c r="F50" s="1" t="s">
        <v>105</v>
      </c>
      <c r="G50" s="1" t="s">
        <v>105</v>
      </c>
      <c r="H50" s="1" t="s">
        <v>173</v>
      </c>
    </row>
    <row r="51" spans="1:8" ht="12.75">
      <c r="A51" s="1">
        <v>50</v>
      </c>
      <c r="B51" s="1" t="s">
        <v>106</v>
      </c>
      <c r="C51" s="1" t="s">
        <v>106</v>
      </c>
      <c r="D51" s="1" t="s">
        <v>105</v>
      </c>
      <c r="E51" s="1" t="s">
        <v>105</v>
      </c>
      <c r="F51" s="1" t="s">
        <v>105</v>
      </c>
      <c r="G51" s="1" t="s">
        <v>106</v>
      </c>
      <c r="H51" s="1" t="s">
        <v>173</v>
      </c>
    </row>
    <row r="52" spans="1:8" ht="12.75">
      <c r="A52" s="1">
        <v>51</v>
      </c>
      <c r="B52" s="1" t="s">
        <v>106</v>
      </c>
      <c r="C52" s="1" t="s">
        <v>106</v>
      </c>
      <c r="D52" s="1" t="s">
        <v>105</v>
      </c>
      <c r="E52" s="1" t="s">
        <v>105</v>
      </c>
      <c r="F52" s="1" t="s">
        <v>106</v>
      </c>
      <c r="G52" s="1" t="s">
        <v>105</v>
      </c>
      <c r="H52" s="1" t="s">
        <v>173</v>
      </c>
    </row>
    <row r="53" spans="1:8" ht="12.75">
      <c r="A53" s="1">
        <v>52</v>
      </c>
      <c r="B53" s="1" t="s">
        <v>106</v>
      </c>
      <c r="C53" s="1" t="s">
        <v>106</v>
      </c>
      <c r="D53" s="1" t="s">
        <v>105</v>
      </c>
      <c r="E53" s="1" t="s">
        <v>105</v>
      </c>
      <c r="F53" s="1" t="s">
        <v>106</v>
      </c>
      <c r="G53" s="1" t="s">
        <v>106</v>
      </c>
      <c r="H53" s="1" t="s">
        <v>173</v>
      </c>
    </row>
    <row r="54" spans="1:8" ht="12.75">
      <c r="A54" s="1">
        <v>53</v>
      </c>
      <c r="B54" s="1" t="s">
        <v>106</v>
      </c>
      <c r="C54" s="1" t="s">
        <v>106</v>
      </c>
      <c r="D54" s="1" t="s">
        <v>105</v>
      </c>
      <c r="E54" s="1" t="s">
        <v>106</v>
      </c>
      <c r="F54" s="1" t="s">
        <v>105</v>
      </c>
      <c r="G54" s="1" t="s">
        <v>105</v>
      </c>
      <c r="H54" s="1" t="s">
        <v>173</v>
      </c>
    </row>
    <row r="55" spans="1:8" ht="12.75">
      <c r="A55" s="1">
        <v>54</v>
      </c>
      <c r="B55" s="1" t="s">
        <v>106</v>
      </c>
      <c r="C55" s="1" t="s">
        <v>106</v>
      </c>
      <c r="D55" s="1" t="s">
        <v>105</v>
      </c>
      <c r="E55" s="1" t="s">
        <v>106</v>
      </c>
      <c r="F55" s="1" t="s">
        <v>105</v>
      </c>
      <c r="G55" s="1" t="s">
        <v>106</v>
      </c>
      <c r="H55" s="1" t="s">
        <v>173</v>
      </c>
    </row>
    <row r="56" spans="1:8" ht="12.75">
      <c r="A56" s="1">
        <v>55</v>
      </c>
      <c r="B56" s="1" t="s">
        <v>106</v>
      </c>
      <c r="C56" s="1" t="s">
        <v>106</v>
      </c>
      <c r="D56" s="1" t="s">
        <v>105</v>
      </c>
      <c r="E56" s="1" t="s">
        <v>106</v>
      </c>
      <c r="F56" s="1" t="s">
        <v>106</v>
      </c>
      <c r="G56" s="1" t="s">
        <v>105</v>
      </c>
      <c r="H56" s="1" t="s">
        <v>173</v>
      </c>
    </row>
    <row r="57" spans="1:8" ht="12.75">
      <c r="A57" s="1">
        <v>56</v>
      </c>
      <c r="B57" s="1" t="s">
        <v>106</v>
      </c>
      <c r="C57" s="1" t="s">
        <v>106</v>
      </c>
      <c r="D57" s="1" t="s">
        <v>105</v>
      </c>
      <c r="E57" s="1" t="s">
        <v>106</v>
      </c>
      <c r="F57" s="1" t="s">
        <v>106</v>
      </c>
      <c r="G57" s="1" t="s">
        <v>106</v>
      </c>
      <c r="H57" s="1" t="s">
        <v>173</v>
      </c>
    </row>
    <row r="58" spans="1:8" ht="12.75">
      <c r="A58" s="1">
        <v>57</v>
      </c>
      <c r="B58" s="1" t="s">
        <v>106</v>
      </c>
      <c r="C58" s="1" t="s">
        <v>106</v>
      </c>
      <c r="D58" s="1" t="s">
        <v>106</v>
      </c>
      <c r="E58" s="1" t="s">
        <v>105</v>
      </c>
      <c r="F58" s="1" t="s">
        <v>105</v>
      </c>
      <c r="G58" s="1" t="s">
        <v>105</v>
      </c>
      <c r="H58" s="1" t="s">
        <v>173</v>
      </c>
    </row>
    <row r="59" spans="1:8" ht="12.75">
      <c r="A59" s="1">
        <v>58</v>
      </c>
      <c r="B59" s="1" t="s">
        <v>106</v>
      </c>
      <c r="C59" s="1" t="s">
        <v>106</v>
      </c>
      <c r="D59" s="1" t="s">
        <v>106</v>
      </c>
      <c r="E59" s="1" t="s">
        <v>105</v>
      </c>
      <c r="F59" s="1" t="s">
        <v>105</v>
      </c>
      <c r="G59" s="1" t="s">
        <v>106</v>
      </c>
      <c r="H59" s="1" t="s">
        <v>173</v>
      </c>
    </row>
    <row r="60" spans="1:8" ht="12.75">
      <c r="A60" s="1">
        <v>59</v>
      </c>
      <c r="B60" s="1" t="s">
        <v>106</v>
      </c>
      <c r="C60" s="1" t="s">
        <v>106</v>
      </c>
      <c r="D60" s="1" t="s">
        <v>106</v>
      </c>
      <c r="E60" s="1" t="s">
        <v>105</v>
      </c>
      <c r="F60" s="1" t="s">
        <v>106</v>
      </c>
      <c r="G60" s="1" t="s">
        <v>105</v>
      </c>
      <c r="H60" s="1" t="s">
        <v>173</v>
      </c>
    </row>
    <row r="61" spans="1:8" ht="26.25">
      <c r="A61" s="5">
        <v>60</v>
      </c>
      <c r="B61" s="5" t="s">
        <v>106</v>
      </c>
      <c r="C61" s="5" t="s">
        <v>106</v>
      </c>
      <c r="D61" s="5" t="s">
        <v>106</v>
      </c>
      <c r="E61" s="5" t="s">
        <v>105</v>
      </c>
      <c r="F61" s="5" t="s">
        <v>106</v>
      </c>
      <c r="G61" s="5" t="s">
        <v>106</v>
      </c>
      <c r="H61" s="6" t="s">
        <v>169</v>
      </c>
    </row>
    <row r="62" spans="1:8" ht="12.75">
      <c r="A62" s="1">
        <v>61</v>
      </c>
      <c r="B62" s="1" t="s">
        <v>106</v>
      </c>
      <c r="C62" s="1" t="s">
        <v>106</v>
      </c>
      <c r="D62" s="1" t="s">
        <v>106</v>
      </c>
      <c r="E62" s="1" t="s">
        <v>106</v>
      </c>
      <c r="F62" s="1" t="s">
        <v>105</v>
      </c>
      <c r="G62" s="1" t="s">
        <v>105</v>
      </c>
      <c r="H62" s="1" t="s">
        <v>173</v>
      </c>
    </row>
    <row r="63" spans="1:8" ht="26.25">
      <c r="A63" s="5">
        <v>62</v>
      </c>
      <c r="B63" s="5" t="s">
        <v>106</v>
      </c>
      <c r="C63" s="5" t="s">
        <v>106</v>
      </c>
      <c r="D63" s="5" t="s">
        <v>106</v>
      </c>
      <c r="E63" s="5" t="s">
        <v>106</v>
      </c>
      <c r="F63" s="5" t="s">
        <v>105</v>
      </c>
      <c r="G63" s="5" t="s">
        <v>106</v>
      </c>
      <c r="H63" s="6" t="s">
        <v>172</v>
      </c>
    </row>
    <row r="64" spans="1:8" ht="12.75">
      <c r="A64" s="1">
        <v>63</v>
      </c>
      <c r="B64" s="1" t="s">
        <v>106</v>
      </c>
      <c r="C64" s="1" t="s">
        <v>106</v>
      </c>
      <c r="D64" s="1" t="s">
        <v>106</v>
      </c>
      <c r="E64" s="1" t="s">
        <v>106</v>
      </c>
      <c r="F64" s="1" t="s">
        <v>106</v>
      </c>
      <c r="G64" s="1" t="s">
        <v>105</v>
      </c>
      <c r="H64" s="1" t="s">
        <v>4</v>
      </c>
    </row>
    <row r="65" spans="1:8" ht="12.75">
      <c r="A65" s="1">
        <v>64</v>
      </c>
      <c r="B65" s="1" t="s">
        <v>106</v>
      </c>
      <c r="C65" s="1" t="s">
        <v>106</v>
      </c>
      <c r="D65" s="1" t="s">
        <v>106</v>
      </c>
      <c r="E65" s="1" t="s">
        <v>106</v>
      </c>
      <c r="F65" s="1" t="s">
        <v>106</v>
      </c>
      <c r="G65" s="1" t="s">
        <v>106</v>
      </c>
      <c r="H65" s="1" t="s">
        <v>10</v>
      </c>
    </row>
  </sheetData>
  <autoFilter ref="B1:G65"/>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53"/>
  <sheetViews>
    <sheetView workbookViewId="0" topLeftCell="A1">
      <selection activeCell="A10" sqref="A10"/>
    </sheetView>
  </sheetViews>
  <sheetFormatPr defaultColWidth="9.00390625" defaultRowHeight="12.75"/>
  <cols>
    <col min="1" max="1" width="21.375" style="0" customWidth="1"/>
    <col min="2" max="2" width="20.125" style="0" customWidth="1"/>
    <col min="3" max="3" width="16.00390625" style="0" customWidth="1"/>
  </cols>
  <sheetData>
    <row r="1" spans="1:9" ht="26.25">
      <c r="A1" s="3" t="s">
        <v>14</v>
      </c>
      <c r="B1" s="4" t="s">
        <v>111</v>
      </c>
      <c r="C1" s="4" t="s">
        <v>112</v>
      </c>
      <c r="D1" s="4"/>
      <c r="E1" s="4"/>
      <c r="F1" s="4"/>
      <c r="G1" s="4"/>
      <c r="H1" s="4"/>
      <c r="I1" s="4"/>
    </row>
    <row r="2" spans="1:9" ht="12.75">
      <c r="A2" t="s">
        <v>10</v>
      </c>
      <c r="B2" s="1" t="s">
        <v>108</v>
      </c>
      <c r="C2" s="1">
        <f>data!C4</f>
        <v>12.4</v>
      </c>
      <c r="D2" s="1"/>
      <c r="E2" s="1"/>
      <c r="F2" s="1"/>
      <c r="G2" s="1"/>
      <c r="H2" s="1"/>
      <c r="I2" s="1"/>
    </row>
    <row r="3" spans="1:9" ht="12.75">
      <c r="A3" t="s">
        <v>11</v>
      </c>
      <c r="B3" s="1" t="s">
        <v>108</v>
      </c>
      <c r="C3" s="1">
        <f>data!C5</f>
        <v>15.5</v>
      </c>
      <c r="D3" s="1"/>
      <c r="E3" s="1"/>
      <c r="F3" s="1"/>
      <c r="G3" s="1"/>
      <c r="H3" s="1"/>
      <c r="I3" s="1"/>
    </row>
    <row r="4" spans="1:9" ht="12.75">
      <c r="A4" t="s">
        <v>12</v>
      </c>
      <c r="B4" s="1" t="s">
        <v>108</v>
      </c>
      <c r="C4" s="1">
        <f>data!C6</f>
        <v>19.82</v>
      </c>
      <c r="D4" s="1"/>
      <c r="E4" s="1"/>
      <c r="F4" s="1"/>
      <c r="G4" s="1"/>
      <c r="H4" s="1"/>
      <c r="I4" s="1"/>
    </row>
    <row r="5" spans="1:9" ht="12.75">
      <c r="A5" t="s">
        <v>13</v>
      </c>
      <c r="B5" s="1" t="s">
        <v>108</v>
      </c>
      <c r="C5" s="1">
        <f>data!C7</f>
        <v>31.4</v>
      </c>
      <c r="D5" s="1"/>
      <c r="E5" s="1"/>
      <c r="F5" s="1"/>
      <c r="G5" s="1"/>
      <c r="H5" s="1"/>
      <c r="I5" s="1"/>
    </row>
    <row r="6" spans="1:9" ht="12.75">
      <c r="A6" t="s">
        <v>1</v>
      </c>
      <c r="B6" s="1" t="s">
        <v>108</v>
      </c>
      <c r="C6" s="1">
        <f>data!C8</f>
        <v>47.88</v>
      </c>
      <c r="D6" s="1"/>
      <c r="E6" s="1"/>
      <c r="F6" s="1"/>
      <c r="G6" s="1"/>
      <c r="H6" s="1"/>
      <c r="I6" s="1"/>
    </row>
    <row r="7" spans="1:9" ht="12.75">
      <c r="A7" t="s">
        <v>2</v>
      </c>
      <c r="B7" s="1" t="s">
        <v>108</v>
      </c>
      <c r="C7" s="1">
        <f>data!C9</f>
        <v>26.7</v>
      </c>
      <c r="D7" s="1"/>
      <c r="E7" s="1"/>
      <c r="F7" s="1"/>
      <c r="G7" s="1"/>
      <c r="H7" s="1"/>
      <c r="I7" s="1"/>
    </row>
    <row r="8" spans="1:9" ht="12.75">
      <c r="A8" t="s">
        <v>3</v>
      </c>
      <c r="B8" s="1" t="s">
        <v>108</v>
      </c>
      <c r="C8" s="1">
        <f>data!C10</f>
        <v>17.3</v>
      </c>
      <c r="D8" s="1"/>
      <c r="E8" s="1"/>
      <c r="F8" s="1"/>
      <c r="G8" s="1"/>
      <c r="H8" s="1"/>
      <c r="I8" s="1"/>
    </row>
    <row r="9" spans="1:9" ht="12.75">
      <c r="A9" t="s">
        <v>4</v>
      </c>
      <c r="B9" s="1" t="s">
        <v>108</v>
      </c>
      <c r="C9" s="1">
        <f>data!C11</f>
        <v>14.1</v>
      </c>
      <c r="D9" s="1"/>
      <c r="E9" s="1"/>
      <c r="F9" s="1"/>
      <c r="G9" s="1"/>
      <c r="H9" s="1"/>
      <c r="I9" s="1"/>
    </row>
    <row r="10" spans="1:9" ht="12.75">
      <c r="A10" t="s">
        <v>5</v>
      </c>
      <c r="B10" s="1" t="s">
        <v>108</v>
      </c>
      <c r="C10" s="1">
        <f>data!C12</f>
        <v>24.4</v>
      </c>
      <c r="D10" s="1"/>
      <c r="E10" s="1"/>
      <c r="F10" s="1"/>
      <c r="G10" s="1"/>
      <c r="H10" s="1"/>
      <c r="I10" s="1"/>
    </row>
    <row r="11" spans="1:9" ht="12.75">
      <c r="A11" t="s">
        <v>6</v>
      </c>
      <c r="B11" s="1" t="s">
        <v>108</v>
      </c>
      <c r="C11" s="1">
        <f>data!C13</f>
        <v>97.4</v>
      </c>
      <c r="D11" s="1"/>
      <c r="E11" s="1"/>
      <c r="F11" s="1"/>
      <c r="G11" s="1"/>
      <c r="H11" s="1"/>
      <c r="I11" s="1"/>
    </row>
    <row r="12" spans="1:9" ht="12.75">
      <c r="A12" t="s">
        <v>7</v>
      </c>
      <c r="B12" s="1" t="s">
        <v>108</v>
      </c>
      <c r="C12" s="1">
        <f>data!C14</f>
        <v>19.1</v>
      </c>
      <c r="D12" s="1"/>
      <c r="E12" s="1"/>
      <c r="F12" s="1"/>
      <c r="G12" s="1"/>
      <c r="H12" s="1"/>
      <c r="I12" s="1"/>
    </row>
    <row r="13" spans="1:9" ht="12.75">
      <c r="A13" t="s">
        <v>8</v>
      </c>
      <c r="B13" s="1" t="s">
        <v>108</v>
      </c>
      <c r="C13" s="1">
        <f>data!C15</f>
        <v>28.6</v>
      </c>
      <c r="D13" s="1"/>
      <c r="E13" s="1"/>
      <c r="F13" s="1"/>
      <c r="G13" s="1"/>
      <c r="H13" s="1"/>
      <c r="I13" s="1"/>
    </row>
    <row r="14" spans="1:9" ht="12.75">
      <c r="A14" t="s">
        <v>9</v>
      </c>
      <c r="B14" s="1" t="s">
        <v>108</v>
      </c>
      <c r="C14" s="1">
        <f>data!C16</f>
        <v>13.5</v>
      </c>
      <c r="D14" s="1"/>
      <c r="E14" s="1"/>
      <c r="F14" s="1"/>
      <c r="G14" s="1"/>
      <c r="H14" s="1"/>
      <c r="I14" s="1"/>
    </row>
    <row r="15" spans="1:3" ht="12.75">
      <c r="A15" t="s">
        <v>10</v>
      </c>
      <c r="B15" s="1" t="s">
        <v>109</v>
      </c>
      <c r="C15">
        <f>data!G4</f>
        <v>45</v>
      </c>
    </row>
    <row r="16" spans="1:3" ht="12.75">
      <c r="A16" t="s">
        <v>11</v>
      </c>
      <c r="B16" s="1" t="s">
        <v>109</v>
      </c>
      <c r="C16">
        <f>data!G5</f>
        <v>55</v>
      </c>
    </row>
    <row r="17" spans="1:3" ht="12.75">
      <c r="A17" t="s">
        <v>12</v>
      </c>
      <c r="B17" s="1" t="s">
        <v>109</v>
      </c>
      <c r="C17">
        <f>data!G6</f>
        <v>23.05</v>
      </c>
    </row>
    <row r="18" spans="1:3" ht="12.75">
      <c r="A18" t="s">
        <v>13</v>
      </c>
      <c r="B18" s="1" t="s">
        <v>109</v>
      </c>
      <c r="C18">
        <f>data!G7</f>
        <v>76</v>
      </c>
    </row>
    <row r="19" spans="1:3" ht="12.75">
      <c r="A19" t="s">
        <v>1</v>
      </c>
      <c r="B19" s="1" t="s">
        <v>109</v>
      </c>
      <c r="C19">
        <f>data!G8</f>
        <v>106</v>
      </c>
    </row>
    <row r="20" spans="1:3" ht="12.75">
      <c r="A20" t="s">
        <v>2</v>
      </c>
      <c r="B20" s="1" t="s">
        <v>109</v>
      </c>
      <c r="C20">
        <f>data!G9</f>
        <v>83</v>
      </c>
    </row>
    <row r="21" spans="1:3" ht="12.75">
      <c r="A21" t="s">
        <v>3</v>
      </c>
      <c r="B21" s="1" t="s">
        <v>109</v>
      </c>
      <c r="C21">
        <f>data!G10</f>
        <v>24.1</v>
      </c>
    </row>
    <row r="22" spans="1:3" ht="12.75">
      <c r="A22" t="s">
        <v>4</v>
      </c>
      <c r="B22" s="1" t="s">
        <v>109</v>
      </c>
      <c r="C22">
        <f>data!G11</f>
        <v>120</v>
      </c>
    </row>
    <row r="23" spans="1:3" ht="12.75">
      <c r="A23" t="s">
        <v>5</v>
      </c>
      <c r="B23" s="1" t="s">
        <v>109</v>
      </c>
      <c r="C23">
        <f>data!G12</f>
        <v>103.212</v>
      </c>
    </row>
    <row r="24" spans="1:3" ht="12.75">
      <c r="A24" t="s">
        <v>6</v>
      </c>
      <c r="B24" s="1" t="s">
        <v>109</v>
      </c>
      <c r="C24">
        <f>data!G13</f>
        <v>87.6</v>
      </c>
    </row>
    <row r="25" spans="1:3" ht="12.75">
      <c r="A25" t="s">
        <v>7</v>
      </c>
      <c r="B25" s="1" t="s">
        <v>109</v>
      </c>
      <c r="C25">
        <f>data!G14</f>
        <v>20.7</v>
      </c>
    </row>
    <row r="26" spans="1:3" ht="12.75">
      <c r="A26" t="s">
        <v>8</v>
      </c>
      <c r="B26" s="1" t="s">
        <v>109</v>
      </c>
      <c r="C26">
        <f>data!G15</f>
        <v>31</v>
      </c>
    </row>
    <row r="27" spans="1:3" ht="12.75">
      <c r="A27" t="s">
        <v>9</v>
      </c>
      <c r="B27" s="1" t="s">
        <v>109</v>
      </c>
      <c r="C27">
        <f>data!G16</f>
        <v>12.1</v>
      </c>
    </row>
    <row r="28" spans="1:3" ht="12.75">
      <c r="A28" t="s">
        <v>10</v>
      </c>
      <c r="B28" s="1" t="s">
        <v>110</v>
      </c>
      <c r="C28" s="81">
        <f>data!E4</f>
        <v>29</v>
      </c>
    </row>
    <row r="29" spans="1:3" ht="12.75">
      <c r="A29" t="s">
        <v>11</v>
      </c>
      <c r="B29" s="1" t="s">
        <v>110</v>
      </c>
      <c r="C29" s="81">
        <f>data!E5</f>
        <v>39.7</v>
      </c>
    </row>
    <row r="30" spans="1:3" ht="12.75">
      <c r="A30" t="s">
        <v>12</v>
      </c>
      <c r="B30" s="1" t="s">
        <v>110</v>
      </c>
      <c r="C30" s="81">
        <f>data!E6</f>
        <v>39.9</v>
      </c>
    </row>
    <row r="31" spans="1:3" ht="12.75">
      <c r="A31" t="s">
        <v>13</v>
      </c>
      <c r="B31" s="1" t="s">
        <v>110</v>
      </c>
      <c r="C31" s="81">
        <f>data!E7</f>
        <v>36.7</v>
      </c>
    </row>
    <row r="32" spans="1:3" ht="12.75">
      <c r="A32" t="s">
        <v>1</v>
      </c>
      <c r="B32" s="1" t="s">
        <v>110</v>
      </c>
      <c r="C32" s="81">
        <f>data!E8</f>
        <v>59.37</v>
      </c>
    </row>
    <row r="33" spans="1:3" ht="12.75">
      <c r="A33" t="s">
        <v>2</v>
      </c>
      <c r="B33" s="1" t="s">
        <v>110</v>
      </c>
      <c r="C33" s="81">
        <f>data!E9</f>
        <v>41.9</v>
      </c>
    </row>
    <row r="34" spans="1:3" ht="12.75">
      <c r="A34" t="s">
        <v>3</v>
      </c>
      <c r="B34" s="1" t="s">
        <v>110</v>
      </c>
      <c r="C34" s="81">
        <f>data!E10</f>
        <v>43.6</v>
      </c>
    </row>
    <row r="35" spans="1:3" ht="12.75">
      <c r="A35" t="s">
        <v>4</v>
      </c>
      <c r="B35" s="1" t="s">
        <v>110</v>
      </c>
      <c r="C35" s="81">
        <f>data!E11</f>
        <v>36.5</v>
      </c>
    </row>
    <row r="36" spans="1:3" ht="12.75">
      <c r="A36" t="s">
        <v>5</v>
      </c>
      <c r="B36" s="1" t="s">
        <v>110</v>
      </c>
      <c r="C36" s="81">
        <f>data!E12</f>
        <v>34.9</v>
      </c>
    </row>
    <row r="37" spans="1:3" ht="12.75">
      <c r="A37" t="s">
        <v>6</v>
      </c>
      <c r="B37" s="1" t="s">
        <v>110</v>
      </c>
      <c r="C37" s="81">
        <f>data!E13</f>
        <v>66.9</v>
      </c>
    </row>
    <row r="38" spans="1:3" ht="12.75">
      <c r="A38" t="s">
        <v>7</v>
      </c>
      <c r="B38" s="1" t="s">
        <v>110</v>
      </c>
      <c r="C38" s="81">
        <f>data!E14</f>
        <v>14.6</v>
      </c>
    </row>
    <row r="39" spans="1:3" ht="12.75">
      <c r="A39" t="s">
        <v>8</v>
      </c>
      <c r="B39" s="1" t="s">
        <v>110</v>
      </c>
      <c r="C39" s="81">
        <f>data!E15</f>
        <v>21.9</v>
      </c>
    </row>
    <row r="40" spans="1:3" ht="12.75">
      <c r="A40" t="s">
        <v>9</v>
      </c>
      <c r="B40" s="1" t="s">
        <v>110</v>
      </c>
      <c r="C40" s="81">
        <f>data!E16</f>
        <v>17.1</v>
      </c>
    </row>
    <row r="41" spans="1:3" ht="12.75">
      <c r="A41" t="s">
        <v>10</v>
      </c>
      <c r="B41" s="1" t="s">
        <v>113</v>
      </c>
      <c r="C41">
        <f>data!D4</f>
        <v>8.9</v>
      </c>
    </row>
    <row r="42" spans="1:3" ht="12.75">
      <c r="A42" t="s">
        <v>11</v>
      </c>
      <c r="B42" s="1" t="s">
        <v>113</v>
      </c>
      <c r="C42">
        <f>data!D5</f>
        <v>12.6</v>
      </c>
    </row>
    <row r="43" spans="1:3" ht="12.75">
      <c r="A43" t="s">
        <v>12</v>
      </c>
      <c r="B43" s="1" t="s">
        <v>113</v>
      </c>
      <c r="C43">
        <f>data!D6</f>
        <v>18</v>
      </c>
    </row>
    <row r="44" spans="1:3" ht="12.75">
      <c r="A44" t="s">
        <v>13</v>
      </c>
      <c r="B44" s="1" t="s">
        <v>113</v>
      </c>
      <c r="C44">
        <f>data!D7</f>
        <v>27.2</v>
      </c>
    </row>
    <row r="45" spans="1:3" ht="12.75">
      <c r="A45" t="s">
        <v>1</v>
      </c>
      <c r="B45" s="1" t="s">
        <v>113</v>
      </c>
      <c r="C45">
        <f>data!D8</f>
        <v>39.13</v>
      </c>
    </row>
    <row r="46" spans="1:3" ht="12.75">
      <c r="A46" t="s">
        <v>2</v>
      </c>
      <c r="B46" s="1" t="s">
        <v>113</v>
      </c>
      <c r="C46">
        <f>data!D9</f>
        <v>25.8</v>
      </c>
    </row>
    <row r="47" spans="1:3" ht="12.75">
      <c r="A47" t="s">
        <v>3</v>
      </c>
      <c r="B47" s="1" t="s">
        <v>113</v>
      </c>
      <c r="C47">
        <f>data!D10</f>
        <v>21.7</v>
      </c>
    </row>
    <row r="48" spans="1:3" ht="12.75">
      <c r="A48" t="s">
        <v>4</v>
      </c>
      <c r="B48" s="1" t="s">
        <v>113</v>
      </c>
      <c r="C48">
        <f>data!D11</f>
        <v>15.1</v>
      </c>
    </row>
    <row r="49" spans="1:3" ht="12.75">
      <c r="A49" t="s">
        <v>5</v>
      </c>
      <c r="B49" s="1" t="s">
        <v>113</v>
      </c>
      <c r="C49">
        <f>data!D12</f>
        <v>35</v>
      </c>
    </row>
    <row r="50" spans="1:3" ht="12.75">
      <c r="A50" t="s">
        <v>6</v>
      </c>
      <c r="B50" s="1" t="s">
        <v>113</v>
      </c>
      <c r="C50">
        <f>data!D13</f>
        <v>26.1</v>
      </c>
    </row>
    <row r="51" spans="1:3" ht="12.75">
      <c r="A51" t="s">
        <v>7</v>
      </c>
      <c r="B51" s="1" t="s">
        <v>113</v>
      </c>
      <c r="C51">
        <f>data!D14</f>
        <v>15.7</v>
      </c>
    </row>
    <row r="52" spans="1:3" ht="12.75">
      <c r="A52" t="s">
        <v>8</v>
      </c>
      <c r="B52" s="1" t="s">
        <v>113</v>
      </c>
      <c r="C52">
        <f>data!D15</f>
        <v>23.5</v>
      </c>
    </row>
    <row r="53" spans="1:3" ht="12.75">
      <c r="A53" t="s">
        <v>9</v>
      </c>
      <c r="B53" s="1" t="s">
        <v>113</v>
      </c>
      <c r="C53">
        <f>data!D16</f>
        <v>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3:F17"/>
  <sheetViews>
    <sheetView workbookViewId="0" topLeftCell="A1">
      <selection activeCell="A5" sqref="A5"/>
    </sheetView>
  </sheetViews>
  <sheetFormatPr defaultColWidth="9.00390625" defaultRowHeight="12.75"/>
  <cols>
    <col min="1" max="1" width="20.625" style="0" bestFit="1" customWidth="1"/>
    <col min="2" max="2" width="23.375" style="0" customWidth="1"/>
    <col min="3" max="3" width="10.375" style="0" bestFit="1" customWidth="1"/>
    <col min="4" max="4" width="9.875" style="0" bestFit="1" customWidth="1"/>
    <col min="5" max="5" width="6.00390625" style="0" bestFit="1" customWidth="1"/>
    <col min="6" max="6" width="10.375" style="0" bestFit="1" customWidth="1"/>
  </cols>
  <sheetData>
    <row r="3" spans="1:6" ht="12.75">
      <c r="A3" s="11" t="s">
        <v>114</v>
      </c>
      <c r="B3" s="11" t="s">
        <v>111</v>
      </c>
      <c r="C3" s="12"/>
      <c r="D3" s="12"/>
      <c r="E3" s="12"/>
      <c r="F3" s="13"/>
    </row>
    <row r="4" spans="1:6" ht="12.75">
      <c r="A4" s="11" t="s">
        <v>14</v>
      </c>
      <c r="B4" s="14" t="s">
        <v>108</v>
      </c>
      <c r="C4" s="15" t="s">
        <v>109</v>
      </c>
      <c r="D4" s="15" t="s">
        <v>110</v>
      </c>
      <c r="E4" s="15" t="s">
        <v>113</v>
      </c>
      <c r="F4" s="16" t="s">
        <v>107</v>
      </c>
    </row>
    <row r="5" spans="1:6" ht="12.75">
      <c r="A5" s="14" t="s">
        <v>2</v>
      </c>
      <c r="B5" s="17">
        <v>26.7</v>
      </c>
      <c r="C5" s="18">
        <v>83</v>
      </c>
      <c r="D5" s="18">
        <v>41.9</v>
      </c>
      <c r="E5" s="18">
        <v>25.8</v>
      </c>
      <c r="F5" s="19">
        <v>177.4</v>
      </c>
    </row>
    <row r="6" spans="1:6" ht="12.75">
      <c r="A6" s="20" t="s">
        <v>1</v>
      </c>
      <c r="B6" s="21">
        <v>47.88</v>
      </c>
      <c r="C6" s="22">
        <v>106</v>
      </c>
      <c r="D6" s="22">
        <v>59.37</v>
      </c>
      <c r="E6" s="22">
        <v>39.13</v>
      </c>
      <c r="F6" s="23">
        <v>252.38</v>
      </c>
    </row>
    <row r="7" spans="1:6" ht="12.75">
      <c r="A7" s="20" t="s">
        <v>7</v>
      </c>
      <c r="B7" s="21">
        <v>19.1</v>
      </c>
      <c r="C7" s="22">
        <v>20.7</v>
      </c>
      <c r="D7" s="22">
        <v>14.6</v>
      </c>
      <c r="E7" s="22">
        <v>15.7</v>
      </c>
      <c r="F7" s="23">
        <v>70.1</v>
      </c>
    </row>
    <row r="8" spans="1:6" ht="12.75">
      <c r="A8" s="20" t="s">
        <v>8</v>
      </c>
      <c r="B8" s="21">
        <v>28.6</v>
      </c>
      <c r="C8" s="22">
        <v>31</v>
      </c>
      <c r="D8" s="22">
        <v>21.9</v>
      </c>
      <c r="E8" s="22">
        <v>23.5</v>
      </c>
      <c r="F8" s="23">
        <v>105</v>
      </c>
    </row>
    <row r="9" spans="1:6" ht="12.75">
      <c r="A9" s="20" t="s">
        <v>6</v>
      </c>
      <c r="B9" s="21">
        <v>97.4</v>
      </c>
      <c r="C9" s="22">
        <v>87.6</v>
      </c>
      <c r="D9" s="22">
        <v>66.9</v>
      </c>
      <c r="E9" s="22">
        <v>26.1</v>
      </c>
      <c r="F9" s="23">
        <v>278</v>
      </c>
    </row>
    <row r="10" spans="1:6" ht="12.75">
      <c r="A10" s="20" t="s">
        <v>4</v>
      </c>
      <c r="B10" s="21">
        <v>14.1</v>
      </c>
      <c r="C10" s="22">
        <v>120</v>
      </c>
      <c r="D10" s="22">
        <v>36.5</v>
      </c>
      <c r="E10" s="22">
        <v>15.1</v>
      </c>
      <c r="F10" s="23">
        <v>185.7</v>
      </c>
    </row>
    <row r="11" spans="1:6" ht="12.75">
      <c r="A11" s="20" t="s">
        <v>9</v>
      </c>
      <c r="B11" s="21">
        <v>13.5</v>
      </c>
      <c r="C11" s="22">
        <v>12.1</v>
      </c>
      <c r="D11" s="22">
        <v>17.1</v>
      </c>
      <c r="E11" s="22">
        <v>9</v>
      </c>
      <c r="F11" s="23">
        <v>51.7</v>
      </c>
    </row>
    <row r="12" spans="1:6" ht="12.75">
      <c r="A12" s="20" t="s">
        <v>10</v>
      </c>
      <c r="B12" s="21">
        <v>12.4</v>
      </c>
      <c r="C12" s="22">
        <v>45</v>
      </c>
      <c r="D12" s="22">
        <v>29</v>
      </c>
      <c r="E12" s="22">
        <v>8.9</v>
      </c>
      <c r="F12" s="23">
        <v>95.3</v>
      </c>
    </row>
    <row r="13" spans="1:6" ht="12.75">
      <c r="A13" s="20" t="s">
        <v>3</v>
      </c>
      <c r="B13" s="21">
        <v>17.3</v>
      </c>
      <c r="C13" s="22">
        <v>24.1</v>
      </c>
      <c r="D13" s="22">
        <v>43.6</v>
      </c>
      <c r="E13" s="22">
        <v>21.7</v>
      </c>
      <c r="F13" s="23">
        <v>106.7</v>
      </c>
    </row>
    <row r="14" spans="1:6" ht="12.75">
      <c r="A14" s="20" t="s">
        <v>11</v>
      </c>
      <c r="B14" s="21">
        <v>15.5</v>
      </c>
      <c r="C14" s="22">
        <v>55</v>
      </c>
      <c r="D14" s="22">
        <v>39.7</v>
      </c>
      <c r="E14" s="22">
        <v>12.6</v>
      </c>
      <c r="F14" s="23">
        <v>122.8</v>
      </c>
    </row>
    <row r="15" spans="1:6" ht="12.75">
      <c r="A15" s="20" t="s">
        <v>12</v>
      </c>
      <c r="B15" s="21">
        <v>19.82</v>
      </c>
      <c r="C15" s="22">
        <v>23.05</v>
      </c>
      <c r="D15" s="22">
        <v>39.9</v>
      </c>
      <c r="E15" s="22">
        <v>18</v>
      </c>
      <c r="F15" s="23">
        <v>100.77</v>
      </c>
    </row>
    <row r="16" spans="1:6" ht="12.75">
      <c r="A16" s="20" t="s">
        <v>13</v>
      </c>
      <c r="B16" s="21">
        <v>31.4</v>
      </c>
      <c r="C16" s="22">
        <v>76</v>
      </c>
      <c r="D16" s="22">
        <v>36.7</v>
      </c>
      <c r="E16" s="22">
        <v>27.2</v>
      </c>
      <c r="F16" s="23">
        <v>171.3</v>
      </c>
    </row>
    <row r="17" spans="1:6" ht="12.75">
      <c r="A17" s="38" t="s">
        <v>5</v>
      </c>
      <c r="B17" s="39">
        <v>24.4</v>
      </c>
      <c r="C17" s="40">
        <v>103.212</v>
      </c>
      <c r="D17" s="40">
        <v>34.9</v>
      </c>
      <c r="E17" s="40">
        <v>35</v>
      </c>
      <c r="F17" s="41">
        <v>197.512</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39"/>
  <sheetViews>
    <sheetView workbookViewId="0" topLeftCell="A1">
      <selection activeCell="C5" sqref="C5"/>
    </sheetView>
  </sheetViews>
  <sheetFormatPr defaultColWidth="9.00390625" defaultRowHeight="12.75"/>
  <cols>
    <col min="2" max="2" width="26.125" style="0" customWidth="1"/>
    <col min="3" max="3" width="12.375" style="0" bestFit="1" customWidth="1"/>
    <col min="6" max="6" width="11.50390625" style="0" bestFit="1" customWidth="1"/>
  </cols>
  <sheetData>
    <row r="1" ht="12.75">
      <c r="A1" t="s">
        <v>115</v>
      </c>
    </row>
    <row r="4" spans="2:3" ht="12.75">
      <c r="B4" t="s">
        <v>149</v>
      </c>
      <c r="C4" t="s">
        <v>116</v>
      </c>
    </row>
    <row r="5" spans="2:3" ht="12.75">
      <c r="B5" s="1">
        <v>6</v>
      </c>
      <c r="C5" s="1">
        <v>0.176</v>
      </c>
    </row>
    <row r="6" spans="2:3" ht="12.75">
      <c r="B6" s="1">
        <v>7</v>
      </c>
      <c r="C6" s="1">
        <v>0.225</v>
      </c>
    </row>
    <row r="7" spans="2:3" ht="12.75">
      <c r="B7" s="1">
        <v>8</v>
      </c>
      <c r="C7" s="1">
        <v>2.56</v>
      </c>
    </row>
    <row r="8" spans="2:3" ht="12.75">
      <c r="B8" s="1">
        <v>9</v>
      </c>
      <c r="C8" s="1">
        <v>3.02</v>
      </c>
    </row>
    <row r="9" spans="2:3" ht="12.75">
      <c r="B9" s="1">
        <v>10</v>
      </c>
      <c r="C9" s="1">
        <f aca="true" t="shared" si="0" ref="C9:C14">C8+1.75</f>
        <v>4.77</v>
      </c>
    </row>
    <row r="10" spans="2:3" ht="12.75">
      <c r="B10" s="1">
        <v>11</v>
      </c>
      <c r="C10" s="1">
        <f t="shared" si="0"/>
        <v>6.52</v>
      </c>
    </row>
    <row r="11" spans="2:3" ht="12.75">
      <c r="B11" s="1">
        <v>12</v>
      </c>
      <c r="C11" s="1">
        <f t="shared" si="0"/>
        <v>8.27</v>
      </c>
    </row>
    <row r="12" spans="2:3" ht="12.75">
      <c r="B12" s="1">
        <v>13</v>
      </c>
      <c r="C12" s="1">
        <f t="shared" si="0"/>
        <v>10.02</v>
      </c>
    </row>
    <row r="13" spans="2:3" ht="12.75">
      <c r="B13" s="1">
        <v>14</v>
      </c>
      <c r="C13" s="1">
        <f t="shared" si="0"/>
        <v>11.77</v>
      </c>
    </row>
    <row r="14" spans="2:3" ht="12.75">
      <c r="B14" s="1">
        <v>15</v>
      </c>
      <c r="C14" s="1">
        <f t="shared" si="0"/>
        <v>13.52</v>
      </c>
    </row>
    <row r="15" spans="2:3" ht="12.75">
      <c r="B15" s="1">
        <v>16</v>
      </c>
      <c r="C15" s="1">
        <f aca="true" t="shared" si="1" ref="C15:C39">C14+1.75</f>
        <v>15.27</v>
      </c>
    </row>
    <row r="16" spans="2:3" ht="12.75">
      <c r="B16" s="1">
        <v>17</v>
      </c>
      <c r="C16" s="1">
        <f t="shared" si="1"/>
        <v>17.02</v>
      </c>
    </row>
    <row r="17" spans="2:3" ht="12.75">
      <c r="B17" s="1">
        <v>18</v>
      </c>
      <c r="C17" s="1">
        <f t="shared" si="1"/>
        <v>18.77</v>
      </c>
    </row>
    <row r="18" spans="2:3" ht="12.75">
      <c r="B18" s="1">
        <v>19</v>
      </c>
      <c r="C18" s="1">
        <f t="shared" si="1"/>
        <v>20.52</v>
      </c>
    </row>
    <row r="19" spans="2:3" ht="12.75">
      <c r="B19" s="1">
        <v>20</v>
      </c>
      <c r="C19" s="1">
        <f t="shared" si="1"/>
        <v>22.27</v>
      </c>
    </row>
    <row r="20" spans="2:3" ht="12.75">
      <c r="B20" s="1">
        <v>21</v>
      </c>
      <c r="C20" s="1">
        <f t="shared" si="1"/>
        <v>24.02</v>
      </c>
    </row>
    <row r="21" spans="2:3" ht="12.75">
      <c r="B21" s="1">
        <v>22</v>
      </c>
      <c r="C21" s="1">
        <f t="shared" si="1"/>
        <v>25.77</v>
      </c>
    </row>
    <row r="22" spans="2:3" ht="12.75">
      <c r="B22" s="1">
        <v>23</v>
      </c>
      <c r="C22" s="1">
        <f t="shared" si="1"/>
        <v>27.52</v>
      </c>
    </row>
    <row r="23" spans="2:3" ht="12.75">
      <c r="B23" s="1">
        <v>24</v>
      </c>
      <c r="C23" s="1">
        <f t="shared" si="1"/>
        <v>29.27</v>
      </c>
    </row>
    <row r="24" spans="2:3" ht="12.75">
      <c r="B24" s="1">
        <v>25</v>
      </c>
      <c r="C24" s="1">
        <f t="shared" si="1"/>
        <v>31.02</v>
      </c>
    </row>
    <row r="25" spans="2:3" ht="12.75">
      <c r="B25" s="1">
        <v>26</v>
      </c>
      <c r="C25" s="1">
        <f t="shared" si="1"/>
        <v>32.769999999999996</v>
      </c>
    </row>
    <row r="26" spans="2:3" ht="12.75">
      <c r="B26" s="1">
        <v>27</v>
      </c>
      <c r="C26" s="1">
        <f t="shared" si="1"/>
        <v>34.519999999999996</v>
      </c>
    </row>
    <row r="27" spans="2:3" ht="12.75">
      <c r="B27" s="1">
        <v>28</v>
      </c>
      <c r="C27" s="1">
        <f t="shared" si="1"/>
        <v>36.269999999999996</v>
      </c>
    </row>
    <row r="28" spans="2:3" ht="12.75">
      <c r="B28" s="1">
        <v>29</v>
      </c>
      <c r="C28" s="1">
        <f t="shared" si="1"/>
        <v>38.019999999999996</v>
      </c>
    </row>
    <row r="29" spans="2:3" ht="12.75">
      <c r="B29" s="1">
        <v>30</v>
      </c>
      <c r="C29" s="1">
        <f t="shared" si="1"/>
        <v>39.769999999999996</v>
      </c>
    </row>
    <row r="30" spans="2:3" ht="12.75">
      <c r="B30" s="1">
        <v>31</v>
      </c>
      <c r="C30" s="1">
        <f t="shared" si="1"/>
        <v>41.519999999999996</v>
      </c>
    </row>
    <row r="31" spans="2:3" ht="12.75">
      <c r="B31" s="1">
        <v>32</v>
      </c>
      <c r="C31" s="1">
        <f t="shared" si="1"/>
        <v>43.269999999999996</v>
      </c>
    </row>
    <row r="32" spans="2:3" ht="12.75">
      <c r="B32" s="1">
        <v>33</v>
      </c>
      <c r="C32" s="1">
        <f t="shared" si="1"/>
        <v>45.019999999999996</v>
      </c>
    </row>
    <row r="33" spans="2:3" ht="12.75">
      <c r="B33" s="1">
        <v>34</v>
      </c>
      <c r="C33" s="1">
        <f t="shared" si="1"/>
        <v>46.769999999999996</v>
      </c>
    </row>
    <row r="34" spans="2:3" ht="12.75">
      <c r="B34" s="1">
        <v>35</v>
      </c>
      <c r="C34" s="1">
        <f t="shared" si="1"/>
        <v>48.519999999999996</v>
      </c>
    </row>
    <row r="35" spans="2:3" ht="12.75">
      <c r="B35" s="1">
        <v>36</v>
      </c>
      <c r="C35" s="1">
        <f t="shared" si="1"/>
        <v>50.269999999999996</v>
      </c>
    </row>
    <row r="36" spans="2:3" ht="12.75">
      <c r="B36" s="1">
        <v>37</v>
      </c>
      <c r="C36" s="1">
        <f t="shared" si="1"/>
        <v>52.019999999999996</v>
      </c>
    </row>
    <row r="37" spans="2:3" ht="12.75">
      <c r="B37" s="1">
        <v>38</v>
      </c>
      <c r="C37" s="1">
        <f t="shared" si="1"/>
        <v>53.769999999999996</v>
      </c>
    </row>
    <row r="38" spans="2:3" ht="12.75">
      <c r="B38" s="1">
        <v>39</v>
      </c>
      <c r="C38" s="1">
        <f t="shared" si="1"/>
        <v>55.519999999999996</v>
      </c>
    </row>
    <row r="39" spans="2:3" ht="12.75">
      <c r="B39" s="1">
        <v>40</v>
      </c>
      <c r="C39" s="1">
        <f t="shared" si="1"/>
        <v>57.269999999999996</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X39"/>
  <sheetViews>
    <sheetView workbookViewId="0" topLeftCell="A1">
      <selection activeCell="C4" sqref="C4"/>
    </sheetView>
  </sheetViews>
  <sheetFormatPr defaultColWidth="9.00390625" defaultRowHeight="12.75"/>
  <cols>
    <col min="1" max="1" width="9.125" style="0" customWidth="1"/>
    <col min="2" max="2" width="7.625" style="0" customWidth="1"/>
    <col min="3" max="7" width="6.00390625" style="0" bestFit="1" customWidth="1"/>
    <col min="8" max="8" width="3.00390625" style="0" bestFit="1" customWidth="1"/>
    <col min="10" max="15" width="4.50390625" style="0" bestFit="1" customWidth="1"/>
    <col min="16" max="19" width="5.50390625" style="0" bestFit="1" customWidth="1"/>
    <col min="20" max="20" width="7.00390625" style="0" bestFit="1" customWidth="1"/>
    <col min="21" max="21" width="5.50390625" style="0" bestFit="1" customWidth="1"/>
  </cols>
  <sheetData>
    <row r="1" ht="12.75">
      <c r="B1" t="s">
        <v>117</v>
      </c>
    </row>
    <row r="3" spans="1:24" ht="12.75">
      <c r="A3" t="s">
        <v>118</v>
      </c>
      <c r="B3" s="10">
        <f>WAM_adatok!B5</f>
        <v>6</v>
      </c>
      <c r="C3" s="10">
        <f>WAM_adatok!B6</f>
        <v>7</v>
      </c>
      <c r="D3" s="10">
        <f>WAM_adatok!B7</f>
        <v>8</v>
      </c>
      <c r="E3" s="10">
        <f>WAM_adatok!B8</f>
        <v>9</v>
      </c>
      <c r="F3" s="10">
        <f>WAM_adatok!B9</f>
        <v>10</v>
      </c>
      <c r="G3" s="10">
        <f>WAM_adatok!B10</f>
        <v>11</v>
      </c>
      <c r="H3" s="10"/>
      <c r="J3" s="27" t="s">
        <v>121</v>
      </c>
      <c r="K3" s="27" t="s">
        <v>122</v>
      </c>
      <c r="L3" s="27" t="s">
        <v>123</v>
      </c>
      <c r="M3" s="27" t="s">
        <v>124</v>
      </c>
      <c r="N3" s="27" t="s">
        <v>126</v>
      </c>
      <c r="O3" s="28" t="s">
        <v>125</v>
      </c>
      <c r="P3" s="27" t="s">
        <v>121</v>
      </c>
      <c r="Q3" s="27" t="s">
        <v>122</v>
      </c>
      <c r="R3" s="27" t="s">
        <v>123</v>
      </c>
      <c r="S3" s="27" t="s">
        <v>124</v>
      </c>
      <c r="T3" s="27" t="s">
        <v>126</v>
      </c>
      <c r="U3" s="28" t="s">
        <v>125</v>
      </c>
      <c r="W3" s="33" t="s">
        <v>128</v>
      </c>
      <c r="X3" s="33" t="s">
        <v>129</v>
      </c>
    </row>
    <row r="4" spans="1:24" ht="12.75">
      <c r="A4">
        <v>1</v>
      </c>
      <c r="B4">
        <f>WAM_adatok!C5</f>
        <v>0.176</v>
      </c>
      <c r="C4">
        <f>WAM_adatok!C6</f>
        <v>0.225</v>
      </c>
      <c r="D4">
        <f>WAM_adatok!C7</f>
        <v>2.56</v>
      </c>
      <c r="E4">
        <f>WAM_adatok!C8</f>
        <v>3.02</v>
      </c>
      <c r="F4">
        <f>WAM_adatok!C9</f>
        <v>4.77</v>
      </c>
      <c r="G4">
        <f>WAM_adatok!C10</f>
        <v>6.52</v>
      </c>
      <c r="H4" s="10"/>
      <c r="J4">
        <f>IF(B4&gt;=B38,1,0)</f>
        <v>0</v>
      </c>
      <c r="K4">
        <f aca="true" t="shared" si="0" ref="K4:O19">IF(C4&gt;=C38,1,0)</f>
        <v>0</v>
      </c>
      <c r="L4">
        <f t="shared" si="0"/>
        <v>0</v>
      </c>
      <c r="M4">
        <f t="shared" si="0"/>
        <v>0</v>
      </c>
      <c r="N4">
        <f t="shared" si="0"/>
        <v>0</v>
      </c>
      <c r="O4">
        <f>IF(G4&gt;=G38,1,0)</f>
        <v>0</v>
      </c>
      <c r="P4" s="36">
        <f>IF(J4=1,J$35*B4,J$36*B4)</f>
        <v>0.0006311190627086063</v>
      </c>
      <c r="Q4" s="36">
        <f aca="true" t="shared" si="1" ref="Q4:T19">IF(K4=1,K$35*C4,K$36*C4)</f>
        <v>0.08792897224247152</v>
      </c>
      <c r="R4" s="36">
        <f t="shared" si="1"/>
        <v>1.796805695207695</v>
      </c>
      <c r="S4" s="36">
        <f t="shared" si="1"/>
        <v>1.5299588226755858</v>
      </c>
      <c r="T4" s="36">
        <f t="shared" si="1"/>
        <v>1.338561836430034</v>
      </c>
      <c r="U4" s="36">
        <f>AVERAGE(P4:T4)</f>
        <v>0.950777289123699</v>
      </c>
      <c r="W4" s="34">
        <f aca="true" t="shared" si="2" ref="W4:W16">IF(OR(AND(J5&gt;J4,U5&gt;U4),AND(J5&lt;J4,U5&lt;U4)),1,0)</f>
        <v>1</v>
      </c>
      <c r="X4" s="35"/>
    </row>
    <row r="5" spans="1:24" ht="12.75">
      <c r="A5">
        <v>2</v>
      </c>
      <c r="B5">
        <f>C4</f>
        <v>0.225</v>
      </c>
      <c r="C5">
        <f>D4</f>
        <v>2.56</v>
      </c>
      <c r="D5">
        <f>E4</f>
        <v>3.02</v>
      </c>
      <c r="E5">
        <f>F4</f>
        <v>4.77</v>
      </c>
      <c r="F5">
        <f>G4</f>
        <v>6.52</v>
      </c>
      <c r="G5">
        <f>WAM_adatok!C11</f>
        <v>8.27</v>
      </c>
      <c r="H5" s="10">
        <f>WAM_adatok!B11</f>
        <v>12</v>
      </c>
      <c r="J5">
        <f aca="true" t="shared" si="3" ref="J5:J33">IF(B5&gt;=B39,1,0)</f>
        <v>1</v>
      </c>
      <c r="K5">
        <f t="shared" si="0"/>
        <v>1</v>
      </c>
      <c r="L5">
        <f t="shared" si="0"/>
        <v>1</v>
      </c>
      <c r="M5">
        <f t="shared" si="0"/>
        <v>1</v>
      </c>
      <c r="N5">
        <f t="shared" si="0"/>
        <v>1</v>
      </c>
      <c r="O5">
        <f t="shared" si="0"/>
        <v>1</v>
      </c>
      <c r="P5" s="36">
        <f aca="true" t="shared" si="4" ref="P5:P33">IF(J5=1,J$35*B5,J$36*B5)</f>
        <v>0.4460348957766611</v>
      </c>
      <c r="Q5" s="36">
        <f t="shared" si="1"/>
        <v>2.9156693058970564</v>
      </c>
      <c r="R5" s="36">
        <f t="shared" si="1"/>
        <v>5.059975004558969</v>
      </c>
      <c r="S5" s="36">
        <f t="shared" si="1"/>
        <v>5.643016319877641</v>
      </c>
      <c r="T5" s="36">
        <f t="shared" si="1"/>
        <v>10.90945988474214</v>
      </c>
      <c r="U5" s="36">
        <f aca="true" t="shared" si="5" ref="U5:U33">AVERAGE(P5:T5)</f>
        <v>4.994831082170494</v>
      </c>
      <c r="W5" s="34">
        <f t="shared" si="2"/>
        <v>0</v>
      </c>
      <c r="X5" s="35"/>
    </row>
    <row r="6" spans="1:24" ht="12.75">
      <c r="A6">
        <v>3</v>
      </c>
      <c r="B6">
        <f aca="true" t="shared" si="6" ref="B6:B33">C5</f>
        <v>2.56</v>
      </c>
      <c r="C6">
        <f aca="true" t="shared" si="7" ref="C6:C33">D5</f>
        <v>3.02</v>
      </c>
      <c r="D6">
        <f aca="true" t="shared" si="8" ref="D6:D33">E5</f>
        <v>4.77</v>
      </c>
      <c r="E6">
        <f aca="true" t="shared" si="9" ref="E6:E33">F5</f>
        <v>6.52</v>
      </c>
      <c r="F6">
        <f aca="true" t="shared" si="10" ref="F6:F33">G5</f>
        <v>8.27</v>
      </c>
      <c r="G6">
        <f>WAM_adatok!C12</f>
        <v>10.02</v>
      </c>
      <c r="H6" s="10">
        <f>WAM_adatok!B12</f>
        <v>13</v>
      </c>
      <c r="J6">
        <f t="shared" si="3"/>
        <v>1</v>
      </c>
      <c r="K6">
        <f t="shared" si="0"/>
        <v>1</v>
      </c>
      <c r="L6">
        <f t="shared" si="0"/>
        <v>1</v>
      </c>
      <c r="M6">
        <f t="shared" si="0"/>
        <v>1</v>
      </c>
      <c r="N6">
        <f t="shared" si="0"/>
        <v>1</v>
      </c>
      <c r="O6">
        <f t="shared" si="0"/>
        <v>1</v>
      </c>
      <c r="P6" s="36">
        <f t="shared" si="4"/>
        <v>5.074885925281122</v>
      </c>
      <c r="Q6" s="36">
        <f t="shared" si="1"/>
        <v>3.4395786343004335</v>
      </c>
      <c r="R6" s="36">
        <f t="shared" si="1"/>
        <v>7.992079725743801</v>
      </c>
      <c r="S6" s="36">
        <f t="shared" si="1"/>
        <v>7.713305326122058</v>
      </c>
      <c r="T6" s="36">
        <f t="shared" si="1"/>
        <v>13.837612461168327</v>
      </c>
      <c r="U6" s="36">
        <f t="shared" si="5"/>
        <v>7.611492414523147</v>
      </c>
      <c r="W6" s="34">
        <f t="shared" si="2"/>
        <v>0</v>
      </c>
      <c r="X6" s="35"/>
    </row>
    <row r="7" spans="1:24" ht="12.75">
      <c r="A7">
        <v>4</v>
      </c>
      <c r="B7">
        <f t="shared" si="6"/>
        <v>3.02</v>
      </c>
      <c r="C7">
        <f t="shared" si="7"/>
        <v>4.77</v>
      </c>
      <c r="D7">
        <f t="shared" si="8"/>
        <v>6.52</v>
      </c>
      <c r="E7">
        <f t="shared" si="9"/>
        <v>8.27</v>
      </c>
      <c r="F7">
        <f t="shared" si="10"/>
        <v>10.02</v>
      </c>
      <c r="G7">
        <f>WAM_adatok!C13</f>
        <v>11.77</v>
      </c>
      <c r="H7" s="10">
        <f>WAM_adatok!B13</f>
        <v>14</v>
      </c>
      <c r="J7">
        <f t="shared" si="3"/>
        <v>1</v>
      </c>
      <c r="K7">
        <f t="shared" si="0"/>
        <v>1</v>
      </c>
      <c r="L7">
        <f t="shared" si="0"/>
        <v>1</v>
      </c>
      <c r="M7">
        <f t="shared" si="0"/>
        <v>1</v>
      </c>
      <c r="N7">
        <f t="shared" si="0"/>
        <v>1</v>
      </c>
      <c r="O7">
        <f t="shared" si="0"/>
        <v>1</v>
      </c>
      <c r="P7" s="36">
        <f t="shared" si="4"/>
        <v>5.986779489980074</v>
      </c>
      <c r="Q7" s="36">
        <f t="shared" si="1"/>
        <v>5.432711948878499</v>
      </c>
      <c r="R7" s="36">
        <f t="shared" si="1"/>
        <v>10.924184446928635</v>
      </c>
      <c r="S7" s="36">
        <f t="shared" si="1"/>
        <v>9.783594332366476</v>
      </c>
      <c r="T7" s="36">
        <f t="shared" si="1"/>
        <v>16.765765037594512</v>
      </c>
      <c r="U7" s="36">
        <f t="shared" si="5"/>
        <v>9.778607051149638</v>
      </c>
      <c r="W7" s="34">
        <f t="shared" si="2"/>
        <v>0</v>
      </c>
      <c r="X7" s="35"/>
    </row>
    <row r="8" spans="1:24" ht="12.75">
      <c r="A8">
        <v>5</v>
      </c>
      <c r="B8">
        <f t="shared" si="6"/>
        <v>4.77</v>
      </c>
      <c r="C8">
        <f t="shared" si="7"/>
        <v>6.52</v>
      </c>
      <c r="D8">
        <f t="shared" si="8"/>
        <v>8.27</v>
      </c>
      <c r="E8">
        <f t="shared" si="9"/>
        <v>10.02</v>
      </c>
      <c r="F8">
        <f t="shared" si="10"/>
        <v>11.77</v>
      </c>
      <c r="G8">
        <f>WAM_adatok!C14</f>
        <v>13.52</v>
      </c>
      <c r="H8" s="10">
        <f>WAM_adatok!B14</f>
        <v>15</v>
      </c>
      <c r="J8">
        <f t="shared" si="3"/>
        <v>1</v>
      </c>
      <c r="K8">
        <f t="shared" si="0"/>
        <v>1</v>
      </c>
      <c r="L8">
        <f t="shared" si="0"/>
        <v>1</v>
      </c>
      <c r="M8">
        <f t="shared" si="0"/>
        <v>1</v>
      </c>
      <c r="N8">
        <f t="shared" si="0"/>
        <v>1</v>
      </c>
      <c r="O8">
        <f t="shared" si="0"/>
        <v>1</v>
      </c>
      <c r="P8" s="36">
        <f t="shared" si="4"/>
        <v>9.455939790465214</v>
      </c>
      <c r="Q8" s="36">
        <f t="shared" si="1"/>
        <v>7.425845263456565</v>
      </c>
      <c r="R8" s="36">
        <f t="shared" si="1"/>
        <v>13.856289168113467</v>
      </c>
      <c r="S8" s="36">
        <f t="shared" si="1"/>
        <v>11.853883338610894</v>
      </c>
      <c r="T8" s="36">
        <f t="shared" si="1"/>
        <v>19.6939176140207</v>
      </c>
      <c r="U8" s="36">
        <f t="shared" si="5"/>
        <v>12.457175034933368</v>
      </c>
      <c r="W8" s="34">
        <f t="shared" si="2"/>
        <v>0</v>
      </c>
      <c r="X8" s="35"/>
    </row>
    <row r="9" spans="1:24" ht="12.75">
      <c r="A9">
        <v>6</v>
      </c>
      <c r="B9">
        <f t="shared" si="6"/>
        <v>6.52</v>
      </c>
      <c r="C9">
        <f t="shared" si="7"/>
        <v>8.27</v>
      </c>
      <c r="D9">
        <f t="shared" si="8"/>
        <v>10.02</v>
      </c>
      <c r="E9">
        <f t="shared" si="9"/>
        <v>11.77</v>
      </c>
      <c r="F9">
        <f t="shared" si="10"/>
        <v>13.52</v>
      </c>
      <c r="G9">
        <f>WAM_adatok!C15</f>
        <v>15.27</v>
      </c>
      <c r="H9" s="10">
        <f>WAM_adatok!B15</f>
        <v>16</v>
      </c>
      <c r="J9">
        <f t="shared" si="3"/>
        <v>1</v>
      </c>
      <c r="K9">
        <f t="shared" si="0"/>
        <v>1</v>
      </c>
      <c r="L9">
        <f t="shared" si="0"/>
        <v>1</v>
      </c>
      <c r="M9">
        <f t="shared" si="0"/>
        <v>1</v>
      </c>
      <c r="N9">
        <f t="shared" si="0"/>
        <v>1</v>
      </c>
      <c r="O9">
        <f t="shared" si="0"/>
        <v>1</v>
      </c>
      <c r="P9" s="36">
        <f t="shared" si="4"/>
        <v>12.925100090950357</v>
      </c>
      <c r="Q9" s="36">
        <f t="shared" si="1"/>
        <v>9.418978578034631</v>
      </c>
      <c r="R9" s="36">
        <f t="shared" si="1"/>
        <v>16.7883938892983</v>
      </c>
      <c r="S9" s="36">
        <f t="shared" si="1"/>
        <v>13.924172344855311</v>
      </c>
      <c r="T9" s="36">
        <f t="shared" si="1"/>
        <v>22.62207019044689</v>
      </c>
      <c r="U9" s="36">
        <f t="shared" si="5"/>
        <v>15.135743018717097</v>
      </c>
      <c r="W9" s="34">
        <f t="shared" si="2"/>
        <v>0</v>
      </c>
      <c r="X9" s="35"/>
    </row>
    <row r="10" spans="1:24" ht="12.75">
      <c r="A10">
        <v>7</v>
      </c>
      <c r="B10">
        <f t="shared" si="6"/>
        <v>8.27</v>
      </c>
      <c r="C10">
        <f t="shared" si="7"/>
        <v>10.02</v>
      </c>
      <c r="D10">
        <f t="shared" si="8"/>
        <v>11.77</v>
      </c>
      <c r="E10">
        <f t="shared" si="9"/>
        <v>13.52</v>
      </c>
      <c r="F10">
        <f t="shared" si="10"/>
        <v>15.27</v>
      </c>
      <c r="G10">
        <f>WAM_adatok!C16</f>
        <v>17.02</v>
      </c>
      <c r="H10" s="10">
        <f>WAM_adatok!B16</f>
        <v>17</v>
      </c>
      <c r="J10">
        <f t="shared" si="3"/>
        <v>1</v>
      </c>
      <c r="K10">
        <f t="shared" si="0"/>
        <v>1</v>
      </c>
      <c r="L10">
        <f t="shared" si="0"/>
        <v>1</v>
      </c>
      <c r="M10">
        <f t="shared" si="0"/>
        <v>1</v>
      </c>
      <c r="N10">
        <f t="shared" si="0"/>
        <v>1</v>
      </c>
      <c r="O10">
        <f t="shared" si="0"/>
        <v>1</v>
      </c>
      <c r="P10" s="36">
        <f t="shared" si="4"/>
        <v>16.3942603914355</v>
      </c>
      <c r="Q10" s="36">
        <f t="shared" si="1"/>
        <v>11.412111892612696</v>
      </c>
      <c r="R10" s="36">
        <f t="shared" si="1"/>
        <v>19.720498610483133</v>
      </c>
      <c r="S10" s="36">
        <f t="shared" si="1"/>
        <v>15.99446135109973</v>
      </c>
      <c r="T10" s="36">
        <f t="shared" si="1"/>
        <v>25.550222766873077</v>
      </c>
      <c r="U10" s="36">
        <f t="shared" si="5"/>
        <v>17.814311002500826</v>
      </c>
      <c r="W10" s="34">
        <f t="shared" si="2"/>
        <v>0</v>
      </c>
      <c r="X10" s="35"/>
    </row>
    <row r="11" spans="1:24" ht="12.75">
      <c r="A11">
        <v>8</v>
      </c>
      <c r="B11">
        <f t="shared" si="6"/>
        <v>10.02</v>
      </c>
      <c r="C11">
        <f t="shared" si="7"/>
        <v>11.77</v>
      </c>
      <c r="D11">
        <f t="shared" si="8"/>
        <v>13.52</v>
      </c>
      <c r="E11">
        <f t="shared" si="9"/>
        <v>15.27</v>
      </c>
      <c r="F11">
        <f t="shared" si="10"/>
        <v>17.02</v>
      </c>
      <c r="G11">
        <f>WAM_adatok!C17</f>
        <v>18.77</v>
      </c>
      <c r="H11" s="10">
        <f>WAM_adatok!B17</f>
        <v>18</v>
      </c>
      <c r="J11">
        <f t="shared" si="3"/>
        <v>1</v>
      </c>
      <c r="K11">
        <f t="shared" si="0"/>
        <v>1</v>
      </c>
      <c r="L11">
        <f t="shared" si="0"/>
        <v>1</v>
      </c>
      <c r="M11">
        <f t="shared" si="0"/>
        <v>1</v>
      </c>
      <c r="N11">
        <f t="shared" si="0"/>
        <v>1</v>
      </c>
      <c r="O11">
        <f t="shared" si="0"/>
        <v>1</v>
      </c>
      <c r="P11" s="36">
        <f t="shared" si="4"/>
        <v>19.86342069192064</v>
      </c>
      <c r="Q11" s="36">
        <f t="shared" si="1"/>
        <v>13.405245207190763</v>
      </c>
      <c r="R11" s="36">
        <f t="shared" si="1"/>
        <v>22.652603331667965</v>
      </c>
      <c r="S11" s="36">
        <f t="shared" si="1"/>
        <v>18.064750357344145</v>
      </c>
      <c r="T11" s="36">
        <f t="shared" si="1"/>
        <v>28.478375343299266</v>
      </c>
      <c r="U11" s="36">
        <f t="shared" si="5"/>
        <v>20.49287898628456</v>
      </c>
      <c r="W11" s="34">
        <f t="shared" si="2"/>
        <v>0</v>
      </c>
      <c r="X11" s="35"/>
    </row>
    <row r="12" spans="1:24" ht="12.75">
      <c r="A12">
        <v>9</v>
      </c>
      <c r="B12">
        <f t="shared" si="6"/>
        <v>11.77</v>
      </c>
      <c r="C12">
        <f t="shared" si="7"/>
        <v>13.52</v>
      </c>
      <c r="D12">
        <f t="shared" si="8"/>
        <v>15.27</v>
      </c>
      <c r="E12">
        <f t="shared" si="9"/>
        <v>17.02</v>
      </c>
      <c r="F12">
        <f t="shared" si="10"/>
        <v>18.77</v>
      </c>
      <c r="G12">
        <f>WAM_adatok!C18</f>
        <v>20.52</v>
      </c>
      <c r="H12" s="10">
        <f>WAM_adatok!B18</f>
        <v>19</v>
      </c>
      <c r="J12">
        <f t="shared" si="3"/>
        <v>1</v>
      </c>
      <c r="K12">
        <f t="shared" si="0"/>
        <v>1</v>
      </c>
      <c r="L12">
        <f t="shared" si="0"/>
        <v>1</v>
      </c>
      <c r="M12">
        <f t="shared" si="0"/>
        <v>1</v>
      </c>
      <c r="N12">
        <f t="shared" si="0"/>
        <v>1</v>
      </c>
      <c r="O12">
        <f t="shared" si="0"/>
        <v>1</v>
      </c>
      <c r="P12" s="36">
        <f t="shared" si="4"/>
        <v>23.33258099240578</v>
      </c>
      <c r="Q12" s="36">
        <f t="shared" si="1"/>
        <v>15.398378521768828</v>
      </c>
      <c r="R12" s="36">
        <f t="shared" si="1"/>
        <v>25.5847080528528</v>
      </c>
      <c r="S12" s="36">
        <f t="shared" si="1"/>
        <v>20.135039363588564</v>
      </c>
      <c r="T12" s="36">
        <f t="shared" si="1"/>
        <v>31.406527919725452</v>
      </c>
      <c r="U12" s="36">
        <f t="shared" si="5"/>
        <v>23.17144697006828</v>
      </c>
      <c r="W12" s="34">
        <f t="shared" si="2"/>
        <v>0</v>
      </c>
      <c r="X12" s="35"/>
    </row>
    <row r="13" spans="1:24" ht="12.75">
      <c r="A13">
        <v>10</v>
      </c>
      <c r="B13">
        <f t="shared" si="6"/>
        <v>13.52</v>
      </c>
      <c r="C13">
        <f t="shared" si="7"/>
        <v>15.27</v>
      </c>
      <c r="D13">
        <f t="shared" si="8"/>
        <v>17.02</v>
      </c>
      <c r="E13">
        <f t="shared" si="9"/>
        <v>18.77</v>
      </c>
      <c r="F13">
        <f t="shared" si="10"/>
        <v>20.52</v>
      </c>
      <c r="G13">
        <f>WAM_adatok!C19</f>
        <v>22.27</v>
      </c>
      <c r="H13" s="10">
        <f>WAM_adatok!B19</f>
        <v>20</v>
      </c>
      <c r="J13">
        <f t="shared" si="3"/>
        <v>1</v>
      </c>
      <c r="K13">
        <f t="shared" si="0"/>
        <v>1</v>
      </c>
      <c r="L13">
        <f t="shared" si="0"/>
        <v>1</v>
      </c>
      <c r="M13">
        <f t="shared" si="0"/>
        <v>1</v>
      </c>
      <c r="N13">
        <f t="shared" si="0"/>
        <v>1</v>
      </c>
      <c r="O13">
        <f t="shared" si="0"/>
        <v>1</v>
      </c>
      <c r="P13" s="36">
        <f t="shared" si="4"/>
        <v>26.801741292890924</v>
      </c>
      <c r="Q13" s="36">
        <f t="shared" si="1"/>
        <v>17.391511836346893</v>
      </c>
      <c r="R13" s="36">
        <f t="shared" si="1"/>
        <v>28.516812774037632</v>
      </c>
      <c r="S13" s="36">
        <f t="shared" si="1"/>
        <v>22.205328369832984</v>
      </c>
      <c r="T13" s="36">
        <f t="shared" si="1"/>
        <v>34.33468049615164</v>
      </c>
      <c r="U13" s="36">
        <f t="shared" si="5"/>
        <v>25.850014953852014</v>
      </c>
      <c r="W13" s="34">
        <f t="shared" si="2"/>
        <v>0</v>
      </c>
      <c r="X13" s="35"/>
    </row>
    <row r="14" spans="1:24" ht="12.75">
      <c r="A14">
        <v>11</v>
      </c>
      <c r="B14">
        <f t="shared" si="6"/>
        <v>15.27</v>
      </c>
      <c r="C14">
        <f t="shared" si="7"/>
        <v>17.02</v>
      </c>
      <c r="D14">
        <f t="shared" si="8"/>
        <v>18.77</v>
      </c>
      <c r="E14">
        <f t="shared" si="9"/>
        <v>20.52</v>
      </c>
      <c r="F14">
        <f t="shared" si="10"/>
        <v>22.27</v>
      </c>
      <c r="G14">
        <f>WAM_adatok!C20</f>
        <v>24.02</v>
      </c>
      <c r="H14" s="10">
        <f>WAM_adatok!B20</f>
        <v>21</v>
      </c>
      <c r="J14">
        <f t="shared" si="3"/>
        <v>1</v>
      </c>
      <c r="K14">
        <f t="shared" si="0"/>
        <v>1</v>
      </c>
      <c r="L14">
        <f t="shared" si="0"/>
        <v>1</v>
      </c>
      <c r="M14">
        <f t="shared" si="0"/>
        <v>1</v>
      </c>
      <c r="N14">
        <f t="shared" si="0"/>
        <v>1</v>
      </c>
      <c r="O14">
        <f t="shared" si="0"/>
        <v>1</v>
      </c>
      <c r="P14" s="36">
        <f t="shared" si="4"/>
        <v>30.270901593376067</v>
      </c>
      <c r="Q14" s="36">
        <f t="shared" si="1"/>
        <v>19.38464515092496</v>
      </c>
      <c r="R14" s="36">
        <f t="shared" si="1"/>
        <v>31.448917495222464</v>
      </c>
      <c r="S14" s="36">
        <f t="shared" si="1"/>
        <v>24.2756173760774</v>
      </c>
      <c r="T14" s="36">
        <f t="shared" si="1"/>
        <v>37.26283307257783</v>
      </c>
      <c r="U14" s="36">
        <f t="shared" si="5"/>
        <v>28.52858293763574</v>
      </c>
      <c r="W14" s="34">
        <f t="shared" si="2"/>
        <v>0</v>
      </c>
      <c r="X14" s="35"/>
    </row>
    <row r="15" spans="1:24" ht="12.75">
      <c r="A15">
        <v>12</v>
      </c>
      <c r="B15">
        <f t="shared" si="6"/>
        <v>17.02</v>
      </c>
      <c r="C15">
        <f t="shared" si="7"/>
        <v>18.77</v>
      </c>
      <c r="D15">
        <f t="shared" si="8"/>
        <v>20.52</v>
      </c>
      <c r="E15">
        <f t="shared" si="9"/>
        <v>22.27</v>
      </c>
      <c r="F15">
        <f t="shared" si="10"/>
        <v>24.02</v>
      </c>
      <c r="G15">
        <f>WAM_adatok!C21</f>
        <v>25.77</v>
      </c>
      <c r="H15" s="10">
        <f>WAM_adatok!B21</f>
        <v>22</v>
      </c>
      <c r="J15">
        <f t="shared" si="3"/>
        <v>1</v>
      </c>
      <c r="K15">
        <f t="shared" si="0"/>
        <v>1</v>
      </c>
      <c r="L15">
        <f t="shared" si="0"/>
        <v>1</v>
      </c>
      <c r="M15">
        <f t="shared" si="0"/>
        <v>1</v>
      </c>
      <c r="N15">
        <f t="shared" si="0"/>
        <v>1</v>
      </c>
      <c r="O15">
        <f t="shared" si="0"/>
        <v>1</v>
      </c>
      <c r="P15" s="36">
        <f t="shared" si="4"/>
        <v>33.74006189386121</v>
      </c>
      <c r="Q15" s="36">
        <f t="shared" si="1"/>
        <v>21.377778465503027</v>
      </c>
      <c r="R15" s="36">
        <f t="shared" si="1"/>
        <v>34.381022216407295</v>
      </c>
      <c r="S15" s="36">
        <f t="shared" si="1"/>
        <v>26.345906382321818</v>
      </c>
      <c r="T15" s="36">
        <f t="shared" si="1"/>
        <v>40.19098564900401</v>
      </c>
      <c r="U15" s="36">
        <f t="shared" si="5"/>
        <v>31.207150921419476</v>
      </c>
      <c r="W15" s="34">
        <f t="shared" si="2"/>
        <v>0</v>
      </c>
      <c r="X15" s="35"/>
    </row>
    <row r="16" spans="1:24" ht="12.75">
      <c r="A16">
        <v>13</v>
      </c>
      <c r="B16">
        <f t="shared" si="6"/>
        <v>18.77</v>
      </c>
      <c r="C16">
        <f t="shared" si="7"/>
        <v>20.52</v>
      </c>
      <c r="D16">
        <f t="shared" si="8"/>
        <v>22.27</v>
      </c>
      <c r="E16">
        <f t="shared" si="9"/>
        <v>24.02</v>
      </c>
      <c r="F16">
        <f t="shared" si="10"/>
        <v>25.77</v>
      </c>
      <c r="G16">
        <f>WAM_adatok!C22</f>
        <v>27.52</v>
      </c>
      <c r="H16" s="10">
        <f>WAM_adatok!B22</f>
        <v>23</v>
      </c>
      <c r="J16">
        <f t="shared" si="3"/>
        <v>1</v>
      </c>
      <c r="K16">
        <f t="shared" si="0"/>
        <v>1</v>
      </c>
      <c r="L16">
        <f t="shared" si="0"/>
        <v>1</v>
      </c>
      <c r="M16">
        <f t="shared" si="0"/>
        <v>1</v>
      </c>
      <c r="N16">
        <f t="shared" si="0"/>
        <v>1</v>
      </c>
      <c r="O16">
        <f t="shared" si="0"/>
        <v>1</v>
      </c>
      <c r="P16" s="36">
        <f t="shared" si="4"/>
        <v>37.209222194346346</v>
      </c>
      <c r="Q16" s="36">
        <f t="shared" si="1"/>
        <v>23.37091178008109</v>
      </c>
      <c r="R16" s="36">
        <f t="shared" si="1"/>
        <v>37.31312693759213</v>
      </c>
      <c r="S16" s="36">
        <f t="shared" si="1"/>
        <v>28.416195388566237</v>
      </c>
      <c r="T16" s="36">
        <f t="shared" si="1"/>
        <v>43.119138225430206</v>
      </c>
      <c r="U16" s="36">
        <f t="shared" si="5"/>
        <v>33.885718905203206</v>
      </c>
      <c r="W16" s="34">
        <f t="shared" si="2"/>
        <v>0</v>
      </c>
      <c r="X16" s="35"/>
    </row>
    <row r="17" spans="1:24" ht="12.75">
      <c r="A17">
        <v>14</v>
      </c>
      <c r="B17">
        <f t="shared" si="6"/>
        <v>20.52</v>
      </c>
      <c r="C17">
        <f t="shared" si="7"/>
        <v>22.27</v>
      </c>
      <c r="D17">
        <f t="shared" si="8"/>
        <v>24.02</v>
      </c>
      <c r="E17">
        <f t="shared" si="9"/>
        <v>25.77</v>
      </c>
      <c r="F17">
        <f t="shared" si="10"/>
        <v>27.52</v>
      </c>
      <c r="G17">
        <f>WAM_adatok!C23</f>
        <v>29.27</v>
      </c>
      <c r="H17" s="10">
        <f>WAM_adatok!B23</f>
        <v>24</v>
      </c>
      <c r="J17">
        <f t="shared" si="3"/>
        <v>1</v>
      </c>
      <c r="K17">
        <f t="shared" si="0"/>
        <v>1</v>
      </c>
      <c r="L17">
        <f t="shared" si="0"/>
        <v>1</v>
      </c>
      <c r="M17">
        <f t="shared" si="0"/>
        <v>1</v>
      </c>
      <c r="N17">
        <f t="shared" si="0"/>
        <v>1</v>
      </c>
      <c r="O17">
        <f t="shared" si="0"/>
        <v>1</v>
      </c>
      <c r="P17" s="36">
        <f t="shared" si="4"/>
        <v>40.67838249483149</v>
      </c>
      <c r="Q17" s="36">
        <f t="shared" si="1"/>
        <v>25.364045094659158</v>
      </c>
      <c r="R17" s="36">
        <f t="shared" si="1"/>
        <v>40.245231658776966</v>
      </c>
      <c r="S17" s="36">
        <f t="shared" si="1"/>
        <v>30.486484394810653</v>
      </c>
      <c r="T17" s="36">
        <f t="shared" si="1"/>
        <v>46.04729080185639</v>
      </c>
      <c r="U17" s="36">
        <f t="shared" si="5"/>
        <v>36.56428688898693</v>
      </c>
      <c r="W17" s="34"/>
      <c r="X17" s="34">
        <f aca="true" t="shared" si="11" ref="X17:X23">IF(OR(AND(J18&gt;J17,U18&gt;U17),AND(J18&lt;J17,U18&lt;U17)),1,0)</f>
        <v>0</v>
      </c>
    </row>
    <row r="18" spans="1:24" ht="12.75">
      <c r="A18">
        <v>15</v>
      </c>
      <c r="B18">
        <f t="shared" si="6"/>
        <v>22.27</v>
      </c>
      <c r="C18">
        <f t="shared" si="7"/>
        <v>24.02</v>
      </c>
      <c r="D18">
        <f t="shared" si="8"/>
        <v>25.77</v>
      </c>
      <c r="E18">
        <f t="shared" si="9"/>
        <v>27.52</v>
      </c>
      <c r="F18">
        <f t="shared" si="10"/>
        <v>29.27</v>
      </c>
      <c r="G18">
        <f>WAM_adatok!C24</f>
        <v>31.02</v>
      </c>
      <c r="H18" s="10">
        <f>WAM_adatok!B24</f>
        <v>25</v>
      </c>
      <c r="J18">
        <f t="shared" si="3"/>
        <v>1</v>
      </c>
      <c r="K18">
        <f t="shared" si="0"/>
        <v>1</v>
      </c>
      <c r="L18">
        <f t="shared" si="0"/>
        <v>1</v>
      </c>
      <c r="M18">
        <f t="shared" si="0"/>
        <v>1</v>
      </c>
      <c r="N18">
        <f t="shared" si="0"/>
        <v>1</v>
      </c>
      <c r="O18">
        <f t="shared" si="0"/>
        <v>1</v>
      </c>
      <c r="P18" s="36">
        <f t="shared" si="4"/>
        <v>44.14754279531663</v>
      </c>
      <c r="Q18" s="36">
        <f t="shared" si="1"/>
        <v>27.357178409237225</v>
      </c>
      <c r="R18" s="36">
        <f t="shared" si="1"/>
        <v>43.177336379961794</v>
      </c>
      <c r="S18" s="36">
        <f t="shared" si="1"/>
        <v>32.55677340105507</v>
      </c>
      <c r="T18" s="36">
        <f t="shared" si="1"/>
        <v>48.97544337828258</v>
      </c>
      <c r="U18" s="36">
        <f t="shared" si="5"/>
        <v>39.24285487277066</v>
      </c>
      <c r="W18" s="34"/>
      <c r="X18" s="34">
        <f t="shared" si="11"/>
        <v>0</v>
      </c>
    </row>
    <row r="19" spans="1:24" ht="12.75">
      <c r="A19">
        <v>16</v>
      </c>
      <c r="B19">
        <f t="shared" si="6"/>
        <v>24.02</v>
      </c>
      <c r="C19">
        <f t="shared" si="7"/>
        <v>25.77</v>
      </c>
      <c r="D19">
        <f t="shared" si="8"/>
        <v>27.52</v>
      </c>
      <c r="E19">
        <f t="shared" si="9"/>
        <v>29.27</v>
      </c>
      <c r="F19">
        <f t="shared" si="10"/>
        <v>31.02</v>
      </c>
      <c r="G19">
        <f>WAM_adatok!C25</f>
        <v>32.769999999999996</v>
      </c>
      <c r="H19" s="10">
        <f>WAM_adatok!B25</f>
        <v>26</v>
      </c>
      <c r="J19">
        <f t="shared" si="3"/>
        <v>1</v>
      </c>
      <c r="K19">
        <f t="shared" si="0"/>
        <v>1</v>
      </c>
      <c r="L19">
        <f t="shared" si="0"/>
        <v>1</v>
      </c>
      <c r="M19">
        <f t="shared" si="0"/>
        <v>1</v>
      </c>
      <c r="N19">
        <f t="shared" si="0"/>
        <v>1</v>
      </c>
      <c r="O19">
        <f t="shared" si="0"/>
        <v>1</v>
      </c>
      <c r="P19" s="36">
        <f t="shared" si="4"/>
        <v>47.616703095801775</v>
      </c>
      <c r="Q19" s="36">
        <f t="shared" si="1"/>
        <v>29.350311723815288</v>
      </c>
      <c r="R19" s="36">
        <f t="shared" si="1"/>
        <v>46.10944110114663</v>
      </c>
      <c r="S19" s="36">
        <f t="shared" si="1"/>
        <v>34.62706240729949</v>
      </c>
      <c r="T19" s="36">
        <f t="shared" si="1"/>
        <v>51.90359595470877</v>
      </c>
      <c r="U19" s="36">
        <f t="shared" si="5"/>
        <v>41.92142285655439</v>
      </c>
      <c r="W19" s="34"/>
      <c r="X19" s="34">
        <f t="shared" si="11"/>
        <v>0</v>
      </c>
    </row>
    <row r="20" spans="1:24" ht="12.75">
      <c r="A20">
        <v>17</v>
      </c>
      <c r="B20">
        <f t="shared" si="6"/>
        <v>25.77</v>
      </c>
      <c r="C20">
        <f t="shared" si="7"/>
        <v>27.52</v>
      </c>
      <c r="D20">
        <f t="shared" si="8"/>
        <v>29.27</v>
      </c>
      <c r="E20">
        <f t="shared" si="9"/>
        <v>31.02</v>
      </c>
      <c r="F20">
        <f t="shared" si="10"/>
        <v>32.769999999999996</v>
      </c>
      <c r="G20">
        <f>WAM_adatok!C26</f>
        <v>34.519999999999996</v>
      </c>
      <c r="H20" s="10">
        <f>WAM_adatok!B26</f>
        <v>27</v>
      </c>
      <c r="J20">
        <f t="shared" si="3"/>
        <v>1</v>
      </c>
      <c r="K20">
        <f aca="true" t="shared" si="12" ref="K20:K33">IF(C20&gt;=C54,1,0)</f>
        <v>1</v>
      </c>
      <c r="L20">
        <f aca="true" t="shared" si="13" ref="L20:L33">IF(D20&gt;=D54,1,0)</f>
        <v>1</v>
      </c>
      <c r="M20">
        <f aca="true" t="shared" si="14" ref="M20:M33">IF(E20&gt;=E54,1,0)</f>
        <v>1</v>
      </c>
      <c r="N20">
        <f aca="true" t="shared" si="15" ref="N20:O33">IF(F20&gt;=F54,1,0)</f>
        <v>1</v>
      </c>
      <c r="O20">
        <f t="shared" si="15"/>
        <v>1</v>
      </c>
      <c r="P20" s="36">
        <f t="shared" si="4"/>
        <v>51.08586339628692</v>
      </c>
      <c r="Q20" s="36">
        <f aca="true" t="shared" si="16" ref="Q20:Q33">IF(K20=1,K$35*C20,K$36*C20)</f>
        <v>31.343445038393355</v>
      </c>
      <c r="R20" s="36">
        <f aca="true" t="shared" si="17" ref="R20:R33">IF(L20=1,L$35*D20,L$36*D20)</f>
        <v>49.041545822331464</v>
      </c>
      <c r="S20" s="36">
        <f aca="true" t="shared" si="18" ref="S20:S33">IF(M20=1,M$35*E20,M$36*E20)</f>
        <v>36.697351413543906</v>
      </c>
      <c r="T20" s="36">
        <f aca="true" t="shared" si="19" ref="T20:T33">IF(N20=1,N$35*F20,N$36*F20)</f>
        <v>54.83174853113495</v>
      </c>
      <c r="U20" s="36">
        <f t="shared" si="5"/>
        <v>44.59999084033812</v>
      </c>
      <c r="W20" s="34"/>
      <c r="X20" s="34">
        <f t="shared" si="11"/>
        <v>0</v>
      </c>
    </row>
    <row r="21" spans="1:24" ht="12.75">
      <c r="A21">
        <v>18</v>
      </c>
      <c r="B21">
        <f t="shared" si="6"/>
        <v>27.52</v>
      </c>
      <c r="C21">
        <f t="shared" si="7"/>
        <v>29.27</v>
      </c>
      <c r="D21">
        <f>E20</f>
        <v>31.02</v>
      </c>
      <c r="E21">
        <f t="shared" si="9"/>
        <v>32.769999999999996</v>
      </c>
      <c r="F21">
        <f t="shared" si="10"/>
        <v>34.519999999999996</v>
      </c>
      <c r="G21">
        <f>WAM_adatok!C27</f>
        <v>36.269999999999996</v>
      </c>
      <c r="H21" s="10">
        <f>WAM_adatok!B27</f>
        <v>28</v>
      </c>
      <c r="J21">
        <f t="shared" si="3"/>
        <v>1</v>
      </c>
      <c r="K21">
        <f t="shared" si="12"/>
        <v>1</v>
      </c>
      <c r="L21">
        <f t="shared" si="13"/>
        <v>1</v>
      </c>
      <c r="M21">
        <f t="shared" si="14"/>
        <v>1</v>
      </c>
      <c r="N21">
        <f t="shared" si="15"/>
        <v>1</v>
      </c>
      <c r="O21">
        <f t="shared" si="15"/>
        <v>1</v>
      </c>
      <c r="P21" s="36">
        <f t="shared" si="4"/>
        <v>54.55502369677206</v>
      </c>
      <c r="Q21" s="36">
        <f t="shared" si="16"/>
        <v>33.33657835297142</v>
      </c>
      <c r="R21" s="36">
        <f t="shared" si="17"/>
        <v>51.97365054351629</v>
      </c>
      <c r="S21" s="36">
        <f t="shared" si="18"/>
        <v>38.76764041978832</v>
      </c>
      <c r="T21" s="36">
        <f t="shared" si="19"/>
        <v>57.759901107561134</v>
      </c>
      <c r="U21" s="36">
        <f t="shared" si="5"/>
        <v>47.278558824121845</v>
      </c>
      <c r="W21" s="34"/>
      <c r="X21" s="34">
        <f t="shared" si="11"/>
        <v>0</v>
      </c>
    </row>
    <row r="22" spans="1:24" ht="12.75">
      <c r="A22">
        <v>19</v>
      </c>
      <c r="B22">
        <f t="shared" si="6"/>
        <v>29.27</v>
      </c>
      <c r="C22">
        <f t="shared" si="7"/>
        <v>31.02</v>
      </c>
      <c r="D22">
        <f t="shared" si="8"/>
        <v>32.769999999999996</v>
      </c>
      <c r="E22">
        <f t="shared" si="9"/>
        <v>34.519999999999996</v>
      </c>
      <c r="F22">
        <f t="shared" si="10"/>
        <v>36.269999999999996</v>
      </c>
      <c r="G22">
        <f>WAM_adatok!C28</f>
        <v>38.019999999999996</v>
      </c>
      <c r="H22" s="10">
        <f>WAM_adatok!B28</f>
        <v>29</v>
      </c>
      <c r="J22">
        <f t="shared" si="3"/>
        <v>1</v>
      </c>
      <c r="K22">
        <f t="shared" si="12"/>
        <v>1</v>
      </c>
      <c r="L22">
        <f t="shared" si="13"/>
        <v>1</v>
      </c>
      <c r="M22">
        <f t="shared" si="14"/>
        <v>1</v>
      </c>
      <c r="N22">
        <f t="shared" si="15"/>
        <v>1</v>
      </c>
      <c r="O22">
        <f t="shared" si="15"/>
        <v>1</v>
      </c>
      <c r="P22" s="36">
        <f t="shared" si="4"/>
        <v>58.0241839972572</v>
      </c>
      <c r="Q22" s="36">
        <f t="shared" si="16"/>
        <v>35.32971166754949</v>
      </c>
      <c r="R22" s="36">
        <f t="shared" si="17"/>
        <v>54.90575526470112</v>
      </c>
      <c r="S22" s="36">
        <f t="shared" si="18"/>
        <v>40.83792942603274</v>
      </c>
      <c r="T22" s="36">
        <f t="shared" si="19"/>
        <v>60.68805368398732</v>
      </c>
      <c r="U22" s="36">
        <f t="shared" si="5"/>
        <v>49.95712680790557</v>
      </c>
      <c r="W22" s="34"/>
      <c r="X22" s="34">
        <f t="shared" si="11"/>
        <v>0</v>
      </c>
    </row>
    <row r="23" spans="1:24" ht="12.75">
      <c r="A23">
        <v>20</v>
      </c>
      <c r="B23">
        <f>C22</f>
        <v>31.02</v>
      </c>
      <c r="C23">
        <f>D22</f>
        <v>32.769999999999996</v>
      </c>
      <c r="D23">
        <f t="shared" si="8"/>
        <v>34.519999999999996</v>
      </c>
      <c r="E23">
        <f>F22</f>
        <v>36.269999999999996</v>
      </c>
      <c r="F23">
        <f t="shared" si="10"/>
        <v>38.019999999999996</v>
      </c>
      <c r="G23">
        <f>WAM_adatok!C29</f>
        <v>39.769999999999996</v>
      </c>
      <c r="H23" s="10">
        <f>WAM_adatok!B29</f>
        <v>30</v>
      </c>
      <c r="J23">
        <f t="shared" si="3"/>
        <v>1</v>
      </c>
      <c r="K23">
        <f t="shared" si="12"/>
        <v>1</v>
      </c>
      <c r="L23">
        <f t="shared" si="13"/>
        <v>1</v>
      </c>
      <c r="M23">
        <f t="shared" si="14"/>
        <v>1</v>
      </c>
      <c r="N23">
        <f t="shared" si="15"/>
        <v>1</v>
      </c>
      <c r="O23">
        <f t="shared" si="15"/>
        <v>1</v>
      </c>
      <c r="P23" s="36">
        <f t="shared" si="4"/>
        <v>61.49334429774234</v>
      </c>
      <c r="Q23" s="36">
        <f t="shared" si="16"/>
        <v>37.32284498212755</v>
      </c>
      <c r="R23" s="36">
        <f t="shared" si="17"/>
        <v>57.837859985885956</v>
      </c>
      <c r="S23" s="36">
        <f t="shared" si="18"/>
        <v>42.90821843227715</v>
      </c>
      <c r="T23" s="36">
        <f t="shared" si="19"/>
        <v>63.61620626041351</v>
      </c>
      <c r="U23" s="36">
        <f t="shared" si="5"/>
        <v>52.635694791689296</v>
      </c>
      <c r="W23" s="34"/>
      <c r="X23" s="34">
        <f t="shared" si="11"/>
        <v>0</v>
      </c>
    </row>
    <row r="24" spans="1:24" ht="12.75">
      <c r="A24">
        <v>21</v>
      </c>
      <c r="B24">
        <f t="shared" si="6"/>
        <v>32.769999999999996</v>
      </c>
      <c r="C24">
        <f t="shared" si="7"/>
        <v>34.519999999999996</v>
      </c>
      <c r="D24">
        <f t="shared" si="8"/>
        <v>36.269999999999996</v>
      </c>
      <c r="E24">
        <f t="shared" si="9"/>
        <v>38.019999999999996</v>
      </c>
      <c r="F24">
        <f>G23</f>
        <v>39.769999999999996</v>
      </c>
      <c r="G24">
        <f>WAM_adatok!C30</f>
        <v>41.519999999999996</v>
      </c>
      <c r="H24" s="10">
        <f>WAM_adatok!B30</f>
        <v>31</v>
      </c>
      <c r="J24">
        <f t="shared" si="3"/>
        <v>1</v>
      </c>
      <c r="K24">
        <f t="shared" si="12"/>
        <v>1</v>
      </c>
      <c r="L24">
        <f t="shared" si="13"/>
        <v>1</v>
      </c>
      <c r="M24">
        <f t="shared" si="14"/>
        <v>1</v>
      </c>
      <c r="N24">
        <f t="shared" si="15"/>
        <v>1</v>
      </c>
      <c r="O24">
        <f t="shared" si="15"/>
        <v>1</v>
      </c>
      <c r="P24" s="36">
        <f t="shared" si="4"/>
        <v>64.96250459822748</v>
      </c>
      <c r="Q24" s="36">
        <f t="shared" si="16"/>
        <v>39.315978296705616</v>
      </c>
      <c r="R24" s="36">
        <f t="shared" si="17"/>
        <v>60.76996470707079</v>
      </c>
      <c r="S24" s="36">
        <f t="shared" si="18"/>
        <v>44.978507438521575</v>
      </c>
      <c r="T24" s="36">
        <f t="shared" si="19"/>
        <v>66.5443588368397</v>
      </c>
      <c r="U24" s="36">
        <f t="shared" si="5"/>
        <v>55.314262775473026</v>
      </c>
      <c r="W24" s="34"/>
      <c r="X24" s="34">
        <f aca="true" t="shared" si="20" ref="X24:X33">IF(OR(AND(J25&gt;J24,U25&gt;U24),AND(J25&lt;J24,U25&lt;U24)),1,0)</f>
        <v>0</v>
      </c>
    </row>
    <row r="25" spans="1:24" ht="12.75">
      <c r="A25">
        <v>22</v>
      </c>
      <c r="B25">
        <f t="shared" si="6"/>
        <v>34.519999999999996</v>
      </c>
      <c r="C25">
        <f t="shared" si="7"/>
        <v>36.269999999999996</v>
      </c>
      <c r="D25">
        <f t="shared" si="8"/>
        <v>38.019999999999996</v>
      </c>
      <c r="E25">
        <f t="shared" si="9"/>
        <v>39.769999999999996</v>
      </c>
      <c r="F25">
        <f t="shared" si="10"/>
        <v>41.519999999999996</v>
      </c>
      <c r="G25">
        <f>WAM_adatok!C31</f>
        <v>43.269999999999996</v>
      </c>
      <c r="H25" s="10">
        <f>WAM_adatok!B31</f>
        <v>32</v>
      </c>
      <c r="J25">
        <f t="shared" si="3"/>
        <v>1</v>
      </c>
      <c r="K25">
        <f t="shared" si="12"/>
        <v>1</v>
      </c>
      <c r="L25">
        <f t="shared" si="13"/>
        <v>1</v>
      </c>
      <c r="M25">
        <f t="shared" si="14"/>
        <v>1</v>
      </c>
      <c r="N25">
        <f t="shared" si="15"/>
        <v>1</v>
      </c>
      <c r="O25">
        <f t="shared" si="15"/>
        <v>1</v>
      </c>
      <c r="P25" s="36">
        <f t="shared" si="4"/>
        <v>68.43166489871263</v>
      </c>
      <c r="Q25" s="36">
        <f t="shared" si="16"/>
        <v>41.30911161128368</v>
      </c>
      <c r="R25" s="36">
        <f t="shared" si="17"/>
        <v>63.70206942825562</v>
      </c>
      <c r="S25" s="36">
        <f t="shared" si="18"/>
        <v>47.04879644476599</v>
      </c>
      <c r="T25" s="36">
        <f t="shared" si="19"/>
        <v>69.47251141326589</v>
      </c>
      <c r="U25" s="36">
        <f t="shared" si="5"/>
        <v>57.99283075925676</v>
      </c>
      <c r="W25" s="34"/>
      <c r="X25" s="34">
        <f t="shared" si="20"/>
        <v>0</v>
      </c>
    </row>
    <row r="26" spans="1:24" ht="12.75">
      <c r="A26">
        <v>23</v>
      </c>
      <c r="B26">
        <f t="shared" si="6"/>
        <v>36.269999999999996</v>
      </c>
      <c r="C26">
        <f t="shared" si="7"/>
        <v>38.019999999999996</v>
      </c>
      <c r="D26">
        <f t="shared" si="8"/>
        <v>39.769999999999996</v>
      </c>
      <c r="E26">
        <f t="shared" si="9"/>
        <v>41.519999999999996</v>
      </c>
      <c r="F26">
        <f t="shared" si="10"/>
        <v>43.269999999999996</v>
      </c>
      <c r="G26">
        <f>WAM_adatok!C32</f>
        <v>45.019999999999996</v>
      </c>
      <c r="H26" s="10">
        <f>WAM_adatok!B32</f>
        <v>33</v>
      </c>
      <c r="J26">
        <f t="shared" si="3"/>
        <v>1</v>
      </c>
      <c r="K26">
        <f t="shared" si="12"/>
        <v>1</v>
      </c>
      <c r="L26">
        <f t="shared" si="13"/>
        <v>1</v>
      </c>
      <c r="M26">
        <f t="shared" si="14"/>
        <v>1</v>
      </c>
      <c r="N26">
        <f t="shared" si="15"/>
        <v>1</v>
      </c>
      <c r="O26">
        <f t="shared" si="15"/>
        <v>1</v>
      </c>
      <c r="P26" s="36">
        <f t="shared" si="4"/>
        <v>71.90082519919775</v>
      </c>
      <c r="Q26" s="36">
        <f t="shared" si="16"/>
        <v>43.30224492586175</v>
      </c>
      <c r="R26" s="36">
        <f t="shared" si="17"/>
        <v>66.63417414944045</v>
      </c>
      <c r="S26" s="36">
        <f t="shared" si="18"/>
        <v>49.119085451010406</v>
      </c>
      <c r="T26" s="36">
        <f t="shared" si="19"/>
        <v>72.40066398969208</v>
      </c>
      <c r="U26" s="36">
        <f t="shared" si="5"/>
        <v>60.671398743040484</v>
      </c>
      <c r="W26" s="34"/>
      <c r="X26" s="34">
        <f t="shared" si="20"/>
        <v>0</v>
      </c>
    </row>
    <row r="27" spans="1:24" ht="12.75">
      <c r="A27">
        <v>24</v>
      </c>
      <c r="B27">
        <f t="shared" si="6"/>
        <v>38.019999999999996</v>
      </c>
      <c r="C27">
        <f t="shared" si="7"/>
        <v>39.769999999999996</v>
      </c>
      <c r="D27">
        <f t="shared" si="8"/>
        <v>41.519999999999996</v>
      </c>
      <c r="E27">
        <f t="shared" si="9"/>
        <v>43.269999999999996</v>
      </c>
      <c r="F27">
        <f t="shared" si="10"/>
        <v>45.019999999999996</v>
      </c>
      <c r="G27">
        <f>WAM_adatok!C33</f>
        <v>46.769999999999996</v>
      </c>
      <c r="H27" s="10">
        <f>WAM_adatok!B33</f>
        <v>34</v>
      </c>
      <c r="J27">
        <f t="shared" si="3"/>
        <v>1</v>
      </c>
      <c r="K27">
        <f t="shared" si="12"/>
        <v>1</v>
      </c>
      <c r="L27">
        <f t="shared" si="13"/>
        <v>1</v>
      </c>
      <c r="M27">
        <f t="shared" si="14"/>
        <v>1</v>
      </c>
      <c r="N27">
        <f t="shared" si="15"/>
        <v>1</v>
      </c>
      <c r="O27">
        <f t="shared" si="15"/>
        <v>1</v>
      </c>
      <c r="P27" s="36">
        <f t="shared" si="4"/>
        <v>75.3699854996829</v>
      </c>
      <c r="Q27" s="36">
        <f t="shared" si="16"/>
        <v>45.29537824043981</v>
      </c>
      <c r="R27" s="36">
        <f t="shared" si="17"/>
        <v>69.56627887062528</v>
      </c>
      <c r="S27" s="36">
        <f t="shared" si="18"/>
        <v>51.18937445725483</v>
      </c>
      <c r="T27" s="36">
        <f t="shared" si="19"/>
        <v>75.32881656611826</v>
      </c>
      <c r="U27" s="36">
        <f t="shared" si="5"/>
        <v>63.349966726824206</v>
      </c>
      <c r="W27" s="34"/>
      <c r="X27" s="34">
        <f t="shared" si="20"/>
        <v>0</v>
      </c>
    </row>
    <row r="28" spans="1:24" ht="12.75">
      <c r="A28">
        <v>25</v>
      </c>
      <c r="B28">
        <f t="shared" si="6"/>
        <v>39.769999999999996</v>
      </c>
      <c r="C28">
        <f t="shared" si="7"/>
        <v>41.519999999999996</v>
      </c>
      <c r="D28">
        <f t="shared" si="8"/>
        <v>43.269999999999996</v>
      </c>
      <c r="E28">
        <f t="shared" si="9"/>
        <v>45.019999999999996</v>
      </c>
      <c r="F28">
        <f t="shared" si="10"/>
        <v>46.769999999999996</v>
      </c>
      <c r="G28">
        <f>WAM_adatok!C34</f>
        <v>48.519999999999996</v>
      </c>
      <c r="H28" s="10">
        <f>WAM_adatok!B34</f>
        <v>35</v>
      </c>
      <c r="J28">
        <f t="shared" si="3"/>
        <v>1</v>
      </c>
      <c r="K28">
        <f t="shared" si="12"/>
        <v>1</v>
      </c>
      <c r="L28">
        <f t="shared" si="13"/>
        <v>1</v>
      </c>
      <c r="M28">
        <f t="shared" si="14"/>
        <v>1</v>
      </c>
      <c r="N28">
        <f t="shared" si="15"/>
        <v>1</v>
      </c>
      <c r="O28">
        <f t="shared" si="15"/>
        <v>1</v>
      </c>
      <c r="P28" s="36">
        <f t="shared" si="4"/>
        <v>78.83914580016804</v>
      </c>
      <c r="Q28" s="36">
        <f t="shared" si="16"/>
        <v>47.28851155501788</v>
      </c>
      <c r="R28" s="36">
        <f t="shared" si="17"/>
        <v>72.49838359181012</v>
      </c>
      <c r="S28" s="36">
        <f t="shared" si="18"/>
        <v>53.259663463499244</v>
      </c>
      <c r="T28" s="36">
        <f t="shared" si="19"/>
        <v>78.25696914254445</v>
      </c>
      <c r="U28" s="36">
        <f t="shared" si="5"/>
        <v>66.02853471060794</v>
      </c>
      <c r="W28" s="34"/>
      <c r="X28" s="34">
        <f t="shared" si="20"/>
        <v>0</v>
      </c>
    </row>
    <row r="29" spans="1:24" ht="12.75">
      <c r="A29">
        <v>26</v>
      </c>
      <c r="B29">
        <f t="shared" si="6"/>
        <v>41.519999999999996</v>
      </c>
      <c r="C29">
        <f t="shared" si="7"/>
        <v>43.269999999999996</v>
      </c>
      <c r="D29">
        <f t="shared" si="8"/>
        <v>45.019999999999996</v>
      </c>
      <c r="E29">
        <f t="shared" si="9"/>
        <v>46.769999999999996</v>
      </c>
      <c r="F29">
        <f t="shared" si="10"/>
        <v>48.519999999999996</v>
      </c>
      <c r="G29">
        <f>WAM_adatok!C35</f>
        <v>50.269999999999996</v>
      </c>
      <c r="H29" s="10">
        <f>WAM_adatok!B35</f>
        <v>36</v>
      </c>
      <c r="J29">
        <f>IF(B29&gt;=B63,1,0)</f>
        <v>1</v>
      </c>
      <c r="K29">
        <f t="shared" si="12"/>
        <v>1</v>
      </c>
      <c r="L29">
        <f t="shared" si="13"/>
        <v>1</v>
      </c>
      <c r="M29">
        <f t="shared" si="14"/>
        <v>1</v>
      </c>
      <c r="N29">
        <f t="shared" si="15"/>
        <v>1</v>
      </c>
      <c r="O29">
        <f>IF(G29&gt;=G63,1,0)</f>
        <v>1</v>
      </c>
      <c r="P29" s="36">
        <f t="shared" si="4"/>
        <v>82.30830610065318</v>
      </c>
      <c r="Q29" s="36">
        <f t="shared" si="16"/>
        <v>49.281644869595944</v>
      </c>
      <c r="R29" s="36">
        <f t="shared" si="17"/>
        <v>75.43048831299495</v>
      </c>
      <c r="S29" s="36">
        <f t="shared" si="18"/>
        <v>55.32995246974366</v>
      </c>
      <c r="T29" s="36">
        <f t="shared" si="19"/>
        <v>81.18512171897063</v>
      </c>
      <c r="U29" s="36">
        <f t="shared" si="5"/>
        <v>68.7071026943917</v>
      </c>
      <c r="W29" s="34"/>
      <c r="X29" s="34">
        <f t="shared" si="20"/>
        <v>0</v>
      </c>
    </row>
    <row r="30" spans="1:24" ht="12.75">
      <c r="A30">
        <v>27</v>
      </c>
      <c r="B30">
        <f t="shared" si="6"/>
        <v>43.269999999999996</v>
      </c>
      <c r="C30">
        <f t="shared" si="7"/>
        <v>45.019999999999996</v>
      </c>
      <c r="D30">
        <f t="shared" si="8"/>
        <v>46.769999999999996</v>
      </c>
      <c r="E30">
        <f t="shared" si="9"/>
        <v>48.519999999999996</v>
      </c>
      <c r="F30">
        <f t="shared" si="10"/>
        <v>50.269999999999996</v>
      </c>
      <c r="G30">
        <f>WAM_adatok!C36</f>
        <v>52.019999999999996</v>
      </c>
      <c r="H30" s="10">
        <f>WAM_adatok!B36</f>
        <v>37</v>
      </c>
      <c r="J30">
        <f t="shared" si="3"/>
        <v>1</v>
      </c>
      <c r="K30">
        <f t="shared" si="12"/>
        <v>1</v>
      </c>
      <c r="L30">
        <f t="shared" si="13"/>
        <v>1</v>
      </c>
      <c r="M30">
        <f t="shared" si="14"/>
        <v>1</v>
      </c>
      <c r="N30">
        <f t="shared" si="15"/>
        <v>1</v>
      </c>
      <c r="O30">
        <f t="shared" si="15"/>
        <v>1</v>
      </c>
      <c r="P30" s="36">
        <f t="shared" si="4"/>
        <v>85.77746640113833</v>
      </c>
      <c r="Q30" s="36">
        <f t="shared" si="16"/>
        <v>51.27477818417401</v>
      </c>
      <c r="R30" s="36">
        <f t="shared" si="17"/>
        <v>78.36259303417978</v>
      </c>
      <c r="S30" s="36">
        <f t="shared" si="18"/>
        <v>57.40024147598808</v>
      </c>
      <c r="T30" s="36">
        <f t="shared" si="19"/>
        <v>84.11327429539682</v>
      </c>
      <c r="U30" s="36">
        <f t="shared" si="5"/>
        <v>71.3856706781754</v>
      </c>
      <c r="W30" s="34"/>
      <c r="X30" s="34">
        <f t="shared" si="20"/>
        <v>0</v>
      </c>
    </row>
    <row r="31" spans="1:24" ht="12.75">
      <c r="A31">
        <v>28</v>
      </c>
      <c r="B31">
        <f t="shared" si="6"/>
        <v>45.019999999999996</v>
      </c>
      <c r="C31">
        <f t="shared" si="7"/>
        <v>46.769999999999996</v>
      </c>
      <c r="D31">
        <f t="shared" si="8"/>
        <v>48.519999999999996</v>
      </c>
      <c r="E31">
        <f t="shared" si="9"/>
        <v>50.269999999999996</v>
      </c>
      <c r="F31">
        <f t="shared" si="10"/>
        <v>52.019999999999996</v>
      </c>
      <c r="G31">
        <f>WAM_adatok!C37</f>
        <v>53.769999999999996</v>
      </c>
      <c r="H31" s="10">
        <f>WAM_adatok!B37</f>
        <v>38</v>
      </c>
      <c r="J31">
        <f t="shared" si="3"/>
        <v>1</v>
      </c>
      <c r="K31">
        <f t="shared" si="12"/>
        <v>1</v>
      </c>
      <c r="L31">
        <f t="shared" si="13"/>
        <v>1</v>
      </c>
      <c r="M31">
        <f t="shared" si="14"/>
        <v>1</v>
      </c>
      <c r="N31">
        <f t="shared" si="15"/>
        <v>1</v>
      </c>
      <c r="O31">
        <f t="shared" si="15"/>
        <v>1</v>
      </c>
      <c r="P31" s="36">
        <f t="shared" si="4"/>
        <v>89.24662670162347</v>
      </c>
      <c r="Q31" s="36">
        <f t="shared" si="16"/>
        <v>53.26791149875208</v>
      </c>
      <c r="R31" s="36">
        <f t="shared" si="17"/>
        <v>81.29469775536462</v>
      </c>
      <c r="S31" s="36">
        <f t="shared" si="18"/>
        <v>59.4705304822325</v>
      </c>
      <c r="T31" s="36">
        <f t="shared" si="19"/>
        <v>87.041426871823</v>
      </c>
      <c r="U31" s="36">
        <f t="shared" si="5"/>
        <v>74.06423866195914</v>
      </c>
      <c r="W31" s="34"/>
      <c r="X31" s="34">
        <f t="shared" si="20"/>
        <v>0</v>
      </c>
    </row>
    <row r="32" spans="1:24" ht="12.75">
      <c r="A32">
        <v>29</v>
      </c>
      <c r="B32">
        <f t="shared" si="6"/>
        <v>46.769999999999996</v>
      </c>
      <c r="C32">
        <f t="shared" si="7"/>
        <v>48.519999999999996</v>
      </c>
      <c r="D32">
        <f t="shared" si="8"/>
        <v>50.269999999999996</v>
      </c>
      <c r="E32">
        <f t="shared" si="9"/>
        <v>52.019999999999996</v>
      </c>
      <c r="F32">
        <f t="shared" si="10"/>
        <v>53.769999999999996</v>
      </c>
      <c r="G32">
        <f>WAM_adatok!C38</f>
        <v>55.519999999999996</v>
      </c>
      <c r="H32" s="10">
        <f>WAM_adatok!B38</f>
        <v>39</v>
      </c>
      <c r="J32">
        <f t="shared" si="3"/>
        <v>1</v>
      </c>
      <c r="K32">
        <f t="shared" si="12"/>
        <v>1</v>
      </c>
      <c r="L32">
        <f t="shared" si="13"/>
        <v>1</v>
      </c>
      <c r="M32">
        <f t="shared" si="14"/>
        <v>1</v>
      </c>
      <c r="N32">
        <f t="shared" si="15"/>
        <v>1</v>
      </c>
      <c r="O32">
        <f t="shared" si="15"/>
        <v>1</v>
      </c>
      <c r="P32" s="36">
        <f t="shared" si="4"/>
        <v>92.71578700210861</v>
      </c>
      <c r="Q32" s="36">
        <f t="shared" si="16"/>
        <v>55.261044813330145</v>
      </c>
      <c r="R32" s="36">
        <f t="shared" si="17"/>
        <v>84.22680247654945</v>
      </c>
      <c r="S32" s="36">
        <f t="shared" si="18"/>
        <v>61.54081948847691</v>
      </c>
      <c r="T32" s="36">
        <f t="shared" si="19"/>
        <v>89.9695794482492</v>
      </c>
      <c r="U32" s="36">
        <f t="shared" si="5"/>
        <v>76.74280664574286</v>
      </c>
      <c r="W32" s="34"/>
      <c r="X32" s="34">
        <f t="shared" si="20"/>
        <v>0</v>
      </c>
    </row>
    <row r="33" spans="1:24" ht="12.75">
      <c r="A33">
        <v>30</v>
      </c>
      <c r="B33">
        <f t="shared" si="6"/>
        <v>48.519999999999996</v>
      </c>
      <c r="C33">
        <f t="shared" si="7"/>
        <v>50.269999999999996</v>
      </c>
      <c r="D33">
        <f t="shared" si="8"/>
        <v>52.019999999999996</v>
      </c>
      <c r="E33">
        <f t="shared" si="9"/>
        <v>53.769999999999996</v>
      </c>
      <c r="F33">
        <f t="shared" si="10"/>
        <v>55.519999999999996</v>
      </c>
      <c r="G33">
        <f>WAM_adatok!C39</f>
        <v>57.269999999999996</v>
      </c>
      <c r="H33" s="24">
        <f>WAM_adatok!B39</f>
        <v>40</v>
      </c>
      <c r="J33">
        <f t="shared" si="3"/>
        <v>1</v>
      </c>
      <c r="K33">
        <f t="shared" si="12"/>
        <v>1</v>
      </c>
      <c r="L33">
        <f t="shared" si="13"/>
        <v>1</v>
      </c>
      <c r="M33">
        <f t="shared" si="14"/>
        <v>1</v>
      </c>
      <c r="N33">
        <f t="shared" si="15"/>
        <v>1</v>
      </c>
      <c r="O33">
        <f t="shared" si="15"/>
        <v>1</v>
      </c>
      <c r="P33" s="36">
        <f t="shared" si="4"/>
        <v>96.18494730259376</v>
      </c>
      <c r="Q33" s="36">
        <f t="shared" si="16"/>
        <v>57.254178127908204</v>
      </c>
      <c r="R33" s="36">
        <f t="shared" si="17"/>
        <v>87.15890719773428</v>
      </c>
      <c r="S33" s="36">
        <f t="shared" si="18"/>
        <v>63.611108494721336</v>
      </c>
      <c r="T33" s="36">
        <f t="shared" si="19"/>
        <v>92.89773202467539</v>
      </c>
      <c r="U33" s="36">
        <f t="shared" si="5"/>
        <v>79.4213746295266</v>
      </c>
      <c r="W33" s="34"/>
      <c r="X33" s="34">
        <f t="shared" si="20"/>
        <v>1</v>
      </c>
    </row>
    <row r="34" spans="1:24" ht="12.75">
      <c r="A34" s="10"/>
      <c r="B34" s="10"/>
      <c r="C34" s="10"/>
      <c r="D34" s="10"/>
      <c r="E34" s="10"/>
      <c r="F34" s="10"/>
      <c r="G34" s="10"/>
      <c r="H34" s="10"/>
      <c r="P34" s="36"/>
      <c r="Q34" s="36"/>
      <c r="R34" s="36"/>
      <c r="S34" s="36"/>
      <c r="T34" s="36"/>
      <c r="U34" s="36"/>
      <c r="W34" s="29">
        <f>AVERAGE(W15:W33)</f>
        <v>0</v>
      </c>
      <c r="X34" s="30">
        <f>AVERAGE(X15:X33)</f>
        <v>0.058823529411764705</v>
      </c>
    </row>
    <row r="35" spans="1:24" ht="12.75">
      <c r="A35" s="10" t="s">
        <v>119</v>
      </c>
      <c r="B35" s="25">
        <f aca="true" t="shared" si="21" ref="B35:G35">MIN(B4:B33)</f>
        <v>0.176</v>
      </c>
      <c r="C35" s="25">
        <f t="shared" si="21"/>
        <v>0.225</v>
      </c>
      <c r="D35" s="25">
        <f t="shared" si="21"/>
        <v>2.56</v>
      </c>
      <c r="E35" s="25">
        <f t="shared" si="21"/>
        <v>3.02</v>
      </c>
      <c r="F35" s="25">
        <f t="shared" si="21"/>
        <v>4.77</v>
      </c>
      <c r="G35" s="25">
        <f t="shared" si="21"/>
        <v>6.52</v>
      </c>
      <c r="H35" s="10"/>
      <c r="J35" s="37">
        <f aca="true" ca="1" t="shared" si="22" ref="J35:O35">RAND()+1</f>
        <v>1.9823773145629382</v>
      </c>
      <c r="K35" s="37">
        <f ca="1" t="shared" si="22"/>
        <v>1.1389333226160376</v>
      </c>
      <c r="L35" s="37">
        <f ca="1" t="shared" si="22"/>
        <v>1.6754884121056188</v>
      </c>
      <c r="M35" s="37">
        <f ca="1" t="shared" si="22"/>
        <v>1.1830222892825244</v>
      </c>
      <c r="N35" s="37">
        <f ca="1" t="shared" si="22"/>
        <v>1.6732300436721073</v>
      </c>
      <c r="O35" s="37">
        <f ca="1" t="shared" si="22"/>
        <v>1.1062856017358276</v>
      </c>
      <c r="P35" s="36"/>
      <c r="Q35" s="36"/>
      <c r="R35" s="36"/>
      <c r="S35" s="36"/>
      <c r="T35" s="36" t="s">
        <v>119</v>
      </c>
      <c r="U35" s="36">
        <f>MIN(U4:U33)</f>
        <v>0.950777289123699</v>
      </c>
      <c r="W35" s="31">
        <f>1-W34</f>
        <v>1</v>
      </c>
      <c r="X35" s="32">
        <f>1-X34</f>
        <v>0.9411764705882353</v>
      </c>
    </row>
    <row r="36" spans="1:21" ht="12.75">
      <c r="A36" s="10" t="s">
        <v>120</v>
      </c>
      <c r="B36" s="25">
        <f aca="true" t="shared" si="23" ref="B36:G36">MAX(B4:B33)</f>
        <v>48.519999999999996</v>
      </c>
      <c r="C36" s="25">
        <f t="shared" si="23"/>
        <v>50.269999999999996</v>
      </c>
      <c r="D36" s="25">
        <f t="shared" si="23"/>
        <v>52.019999999999996</v>
      </c>
      <c r="E36" s="25">
        <f t="shared" si="23"/>
        <v>53.769999999999996</v>
      </c>
      <c r="F36" s="25">
        <f t="shared" si="23"/>
        <v>55.519999999999996</v>
      </c>
      <c r="G36" s="25">
        <f t="shared" si="23"/>
        <v>57.269999999999996</v>
      </c>
      <c r="H36" s="10"/>
      <c r="J36" s="37">
        <f aca="true" ca="1" t="shared" si="24" ref="J36:O36">RAND()</f>
        <v>0.0035859037653898085</v>
      </c>
      <c r="K36" s="37">
        <f ca="1" t="shared" si="24"/>
        <v>0.39079543218876234</v>
      </c>
      <c r="L36" s="37">
        <f ca="1" t="shared" si="24"/>
        <v>0.7018772246905058</v>
      </c>
      <c r="M36" s="37">
        <f ca="1" t="shared" si="24"/>
        <v>0.5066088816806575</v>
      </c>
      <c r="N36" s="37">
        <f ca="1" t="shared" si="24"/>
        <v>0.28062093006918953</v>
      </c>
      <c r="O36" s="37">
        <f ca="1" t="shared" si="24"/>
        <v>0.18948120951040992</v>
      </c>
      <c r="P36" s="36"/>
      <c r="Q36" s="36"/>
      <c r="R36" s="36"/>
      <c r="S36" s="36"/>
      <c r="T36" s="36" t="s">
        <v>120</v>
      </c>
      <c r="U36" s="36">
        <f>MAX(U4:U33)</f>
        <v>79.4213746295266</v>
      </c>
    </row>
    <row r="37" spans="1:21" ht="12.75">
      <c r="A37" s="10"/>
      <c r="B37" s="10"/>
      <c r="C37" s="10"/>
      <c r="D37" s="10"/>
      <c r="E37" s="10"/>
      <c r="F37" s="10"/>
      <c r="G37" s="10"/>
      <c r="H37" s="10"/>
      <c r="P37" s="36"/>
      <c r="Q37" s="36"/>
      <c r="R37" s="36"/>
      <c r="S37" s="36"/>
      <c r="T37" s="36" t="s">
        <v>127</v>
      </c>
      <c r="U37" s="36">
        <f>MEDIAN(U4:U33)</f>
        <v>40.582138864662525</v>
      </c>
    </row>
    <row r="38" spans="1:8" ht="12.75">
      <c r="A38" s="10"/>
      <c r="B38" s="26">
        <f>Wam2!B49</f>
        <v>306.33324713438896</v>
      </c>
      <c r="C38" s="26">
        <f ca="1">RAND()*(C35-C36)+C36</f>
        <v>28.826324050739345</v>
      </c>
      <c r="D38" s="26">
        <f ca="1">RAND()*(D35-D36)+D36</f>
        <v>41.47183763220515</v>
      </c>
      <c r="E38" s="26">
        <f ca="1">RAND()*(E35-E36)+E36</f>
        <v>36.131802713013414</v>
      </c>
      <c r="F38" s="26">
        <f ca="1">RAND()*(F35-F36)+F36</f>
        <v>24.199435223811115</v>
      </c>
      <c r="G38" s="26">
        <f>MEDIAN(G15:G33)</f>
        <v>41.519999999999996</v>
      </c>
      <c r="H38" s="10"/>
    </row>
    <row r="39" spans="1:8" ht="12.75">
      <c r="A39" s="10"/>
      <c r="B39" s="10"/>
      <c r="C39" s="10"/>
      <c r="D39" s="10"/>
      <c r="E39" s="10"/>
      <c r="F39" s="10"/>
      <c r="G39" s="10"/>
      <c r="H39" s="10"/>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57"/>
  <sheetViews>
    <sheetView workbookViewId="0" topLeftCell="A1">
      <selection activeCell="C58" sqref="C58"/>
    </sheetView>
  </sheetViews>
  <sheetFormatPr defaultColWidth="9.00390625" defaultRowHeight="12.75"/>
  <sheetData>
    <row r="1" ht="12.75">
      <c r="A1" t="s">
        <v>150</v>
      </c>
    </row>
    <row r="3" ht="12.75">
      <c r="B3" t="s">
        <v>151</v>
      </c>
    </row>
    <row r="5" spans="2:3" ht="12.75">
      <c r="B5" t="s">
        <v>152</v>
      </c>
      <c r="C5" t="s">
        <v>98</v>
      </c>
    </row>
    <row r="6" spans="2:3" ht="12.75">
      <c r="B6">
        <v>1</v>
      </c>
      <c r="C6">
        <v>420</v>
      </c>
    </row>
    <row r="7" spans="2:3" ht="12.75">
      <c r="B7">
        <v>2</v>
      </c>
      <c r="C7">
        <v>420</v>
      </c>
    </row>
    <row r="8" spans="2:3" ht="12.75">
      <c r="B8">
        <v>3</v>
      </c>
      <c r="C8">
        <v>430</v>
      </c>
    </row>
    <row r="9" spans="2:3" ht="12.75">
      <c r="B9">
        <v>4</v>
      </c>
      <c r="C9">
        <v>380</v>
      </c>
    </row>
    <row r="10" spans="2:3" ht="12.75">
      <c r="B10">
        <v>5</v>
      </c>
      <c r="C10">
        <v>400</v>
      </c>
    </row>
    <row r="11" spans="2:3" ht="12.75">
      <c r="B11">
        <v>6</v>
      </c>
      <c r="C11">
        <v>430</v>
      </c>
    </row>
    <row r="12" spans="2:3" ht="12.75">
      <c r="B12">
        <v>7</v>
      </c>
      <c r="C12">
        <v>440</v>
      </c>
    </row>
    <row r="13" spans="2:3" ht="12.75">
      <c r="B13">
        <v>8</v>
      </c>
      <c r="C13">
        <v>420</v>
      </c>
    </row>
    <row r="14" spans="2:3" ht="12.75">
      <c r="B14">
        <v>9</v>
      </c>
      <c r="C14">
        <v>390</v>
      </c>
    </row>
    <row r="15" spans="2:3" ht="12.75">
      <c r="B15">
        <v>10</v>
      </c>
      <c r="C15">
        <v>360</v>
      </c>
    </row>
    <row r="16" spans="2:3" ht="12.75">
      <c r="B16">
        <v>11</v>
      </c>
      <c r="C16">
        <v>350</v>
      </c>
    </row>
    <row r="17" spans="2:3" ht="12.75">
      <c r="B17">
        <v>12</v>
      </c>
      <c r="C17">
        <v>370</v>
      </c>
    </row>
    <row r="18" spans="2:3" ht="12.75">
      <c r="B18">
        <v>13</v>
      </c>
      <c r="C18">
        <v>450</v>
      </c>
    </row>
    <row r="19" spans="2:3" ht="12.75">
      <c r="B19">
        <v>14</v>
      </c>
      <c r="C19">
        <v>420</v>
      </c>
    </row>
    <row r="20" spans="2:3" ht="12.75">
      <c r="B20">
        <v>15</v>
      </c>
      <c r="C20">
        <v>400</v>
      </c>
    </row>
    <row r="21" spans="2:3" ht="12.75">
      <c r="B21">
        <v>16</v>
      </c>
      <c r="C21">
        <v>410</v>
      </c>
    </row>
    <row r="22" spans="2:3" ht="12.75">
      <c r="B22">
        <v>17</v>
      </c>
      <c r="C22">
        <v>370</v>
      </c>
    </row>
    <row r="23" spans="2:3" ht="12.75">
      <c r="B23">
        <v>18</v>
      </c>
      <c r="C23">
        <v>350</v>
      </c>
    </row>
    <row r="24" spans="2:3" ht="12.75">
      <c r="B24">
        <v>19</v>
      </c>
      <c r="C24">
        <v>330</v>
      </c>
    </row>
    <row r="25" spans="2:3" ht="12.75">
      <c r="B25">
        <v>20</v>
      </c>
      <c r="C25">
        <v>300</v>
      </c>
    </row>
    <row r="26" spans="2:3" ht="12.75">
      <c r="B26">
        <v>21</v>
      </c>
      <c r="C26">
        <v>320</v>
      </c>
    </row>
    <row r="27" spans="2:3" ht="12.75">
      <c r="B27">
        <v>22</v>
      </c>
      <c r="C27">
        <v>310</v>
      </c>
    </row>
    <row r="28" spans="2:3" ht="12.75">
      <c r="B28">
        <v>23</v>
      </c>
      <c r="C28">
        <v>390</v>
      </c>
    </row>
    <row r="29" spans="2:3" ht="12.75">
      <c r="B29">
        <v>24</v>
      </c>
      <c r="C29">
        <v>370</v>
      </c>
    </row>
    <row r="30" spans="2:3" ht="12.75">
      <c r="B30">
        <v>25</v>
      </c>
      <c r="C30">
        <v>410</v>
      </c>
    </row>
    <row r="31" spans="2:3" ht="12.75">
      <c r="B31">
        <v>26</v>
      </c>
      <c r="C31">
        <v>440</v>
      </c>
    </row>
    <row r="32" spans="2:3" ht="12.75">
      <c r="B32">
        <v>27</v>
      </c>
      <c r="C32">
        <v>420</v>
      </c>
    </row>
    <row r="33" spans="2:3" ht="12.75">
      <c r="B33">
        <v>28</v>
      </c>
      <c r="C33">
        <v>420</v>
      </c>
    </row>
    <row r="34" spans="2:3" ht="12.75">
      <c r="B34">
        <v>29</v>
      </c>
      <c r="C34">
        <v>430</v>
      </c>
    </row>
    <row r="35" spans="2:3" ht="12.75">
      <c r="B35">
        <v>30</v>
      </c>
      <c r="C35">
        <v>380</v>
      </c>
    </row>
    <row r="36" spans="2:3" ht="12.75">
      <c r="B36">
        <v>31</v>
      </c>
      <c r="C36">
        <v>400</v>
      </c>
    </row>
    <row r="37" spans="2:3" ht="12.75">
      <c r="B37">
        <v>32</v>
      </c>
      <c r="C37">
        <v>430</v>
      </c>
    </row>
    <row r="38" spans="2:3" ht="12.75">
      <c r="B38">
        <v>33</v>
      </c>
      <c r="C38">
        <v>440</v>
      </c>
    </row>
    <row r="39" spans="2:3" ht="12.75">
      <c r="B39">
        <v>34</v>
      </c>
      <c r="C39">
        <v>420</v>
      </c>
    </row>
    <row r="40" spans="2:3" ht="12.75">
      <c r="B40">
        <v>35</v>
      </c>
      <c r="C40">
        <v>390</v>
      </c>
    </row>
    <row r="41" spans="2:3" ht="12.75">
      <c r="B41">
        <v>36</v>
      </c>
      <c r="C41">
        <v>360</v>
      </c>
    </row>
    <row r="42" spans="2:3" ht="12.75">
      <c r="B42">
        <v>37</v>
      </c>
      <c r="C42">
        <v>350</v>
      </c>
    </row>
    <row r="43" spans="2:3" ht="12.75">
      <c r="B43">
        <v>38</v>
      </c>
      <c r="C43">
        <v>370</v>
      </c>
    </row>
    <row r="44" spans="2:3" ht="12.75">
      <c r="B44">
        <v>39</v>
      </c>
      <c r="C44">
        <v>450</v>
      </c>
    </row>
    <row r="45" spans="2:3" ht="12.75">
      <c r="B45">
        <v>40</v>
      </c>
      <c r="C45">
        <v>420</v>
      </c>
    </row>
    <row r="46" spans="2:3" ht="12.75">
      <c r="B46">
        <v>41</v>
      </c>
      <c r="C46">
        <v>400</v>
      </c>
    </row>
    <row r="47" spans="2:3" ht="12.75">
      <c r="B47">
        <v>42</v>
      </c>
      <c r="C47">
        <v>410</v>
      </c>
    </row>
    <row r="48" spans="2:3" ht="12.75">
      <c r="B48">
        <v>43</v>
      </c>
      <c r="C48">
        <v>370</v>
      </c>
    </row>
    <row r="49" spans="2:3" ht="12.75">
      <c r="B49">
        <v>44</v>
      </c>
      <c r="C49">
        <v>350</v>
      </c>
    </row>
    <row r="50" spans="2:3" ht="12.75">
      <c r="B50">
        <v>45</v>
      </c>
      <c r="C50">
        <v>330</v>
      </c>
    </row>
    <row r="51" spans="2:3" ht="12.75">
      <c r="B51">
        <v>46</v>
      </c>
      <c r="C51">
        <v>300</v>
      </c>
    </row>
    <row r="52" spans="2:3" ht="12.75">
      <c r="B52">
        <v>47</v>
      </c>
      <c r="C52">
        <v>320</v>
      </c>
    </row>
    <row r="53" spans="2:3" ht="12.75">
      <c r="B53">
        <v>48</v>
      </c>
      <c r="C53">
        <v>310</v>
      </c>
    </row>
    <row r="54" spans="2:3" ht="12.75">
      <c r="B54">
        <v>49</v>
      </c>
      <c r="C54">
        <v>390</v>
      </c>
    </row>
    <row r="55" spans="2:3" ht="12.75">
      <c r="B55">
        <v>50</v>
      </c>
      <c r="C55">
        <v>370</v>
      </c>
    </row>
    <row r="56" spans="2:3" ht="12.75">
      <c r="B56">
        <v>51</v>
      </c>
      <c r="C56">
        <v>410</v>
      </c>
    </row>
    <row r="57" spans="2:3" ht="12.75">
      <c r="B57">
        <v>52</v>
      </c>
      <c r="C57">
        <v>440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Magán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Öcsi</dc:creator>
  <cp:keywords/>
  <dc:description/>
  <cp:lastModifiedBy>ipeto</cp:lastModifiedBy>
  <dcterms:created xsi:type="dcterms:W3CDTF">2004-12-08T08:39:13Z</dcterms:created>
  <dcterms:modified xsi:type="dcterms:W3CDTF">2005-01-10T07:43:25Z</dcterms:modified>
  <cp:category/>
  <cp:version/>
  <cp:contentType/>
  <cp:contentStatus/>
</cp:coreProperties>
</file>