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01" windowWidth="12120" windowHeight="9120" tabRatio="954" activeTab="3"/>
  </bookViews>
  <sheets>
    <sheet name="info" sheetId="1" r:id="rId1"/>
    <sheet name="irodalomjegyzék" sheetId="2" r:id="rId2"/>
    <sheet name="sertes HU" sheetId="3" r:id="rId3"/>
    <sheet name="delta" sheetId="4" r:id="rId4"/>
    <sheet name="országos adatok" sheetId="5" r:id="rId5"/>
    <sheet name="baranya" sheetId="6" r:id="rId6"/>
    <sheet name="bács" sheetId="7" r:id="rId7"/>
    <sheet name="békés" sheetId="8" r:id="rId8"/>
    <sheet name="borsod" sheetId="9" r:id="rId9"/>
    <sheet name="csongrád" sheetId="10" r:id="rId10"/>
    <sheet name="fejér" sheetId="11" r:id="rId11"/>
    <sheet name="györ" sheetId="12" r:id="rId12"/>
    <sheet name="hajdu" sheetId="13" r:id="rId13"/>
    <sheet name="heves" sheetId="14" r:id="rId14"/>
    <sheet name="komárom" sheetId="15" r:id="rId15"/>
    <sheet name="nógrád" sheetId="16" r:id="rId16"/>
    <sheet name="pest" sheetId="17" r:id="rId17"/>
    <sheet name="somogy" sheetId="18" r:id="rId18"/>
    <sheet name="szabolcs" sheetId="19" r:id="rId19"/>
    <sheet name="jász" sheetId="20" r:id="rId20"/>
    <sheet name="tolna" sheetId="21" r:id="rId21"/>
    <sheet name="vas" sheetId="22" r:id="rId22"/>
    <sheet name="veszprém" sheetId="23" r:id="rId23"/>
    <sheet name="zala" sheetId="24" r:id="rId24"/>
  </sheets>
  <definedNames>
    <definedName name="solver_adj" localSheetId="6" hidden="1">'bács'!$E$4:$H$13</definedName>
    <definedName name="solver_adj" localSheetId="5" hidden="1">'baranya'!$E$4:$H$13</definedName>
    <definedName name="solver_adj" localSheetId="7" hidden="1">'békés'!$E$4:$H$13</definedName>
    <definedName name="solver_adj" localSheetId="8" hidden="1">'borsod'!$E$4:$H$13</definedName>
    <definedName name="solver_adj" localSheetId="9" hidden="1">'csongrád'!$E$4:$H$13</definedName>
    <definedName name="solver_adj" localSheetId="10" hidden="1">'fejér'!$E$4:$H$13</definedName>
    <definedName name="solver_adj" localSheetId="11" hidden="1">'györ'!$E$4:$H$13</definedName>
    <definedName name="solver_adj" localSheetId="12" hidden="1">'hajdu'!$E$4:$H$13</definedName>
    <definedName name="solver_adj" localSheetId="13" hidden="1">'heves'!$E$4:$H$13</definedName>
    <definedName name="solver_adj" localSheetId="19" hidden="1">'jász'!$E$4:$H$13</definedName>
    <definedName name="solver_adj" localSheetId="14" hidden="1">'komárom'!$E$4:$H$13</definedName>
    <definedName name="solver_adj" localSheetId="15" hidden="1">'nógrád'!$E$4:$H$13</definedName>
    <definedName name="solver_adj" localSheetId="16" hidden="1">'pest'!$E$4:$H$13</definedName>
    <definedName name="solver_adj" localSheetId="17" hidden="1">'somogy'!$E$4:$H$13</definedName>
    <definedName name="solver_adj" localSheetId="18" hidden="1">'szabolcs'!$E$4:$H$13</definedName>
    <definedName name="solver_adj" localSheetId="20" hidden="1">'tolna'!$E$4:$H$13</definedName>
    <definedName name="solver_adj" localSheetId="21" hidden="1">'vas'!$E$4:$H$13</definedName>
    <definedName name="solver_adj" localSheetId="22" hidden="1">'veszprém'!$E$4:$H$13</definedName>
    <definedName name="solver_adj" localSheetId="23" hidden="1">'zala'!$E$4:$H$13</definedName>
    <definedName name="solver_cvg" localSheetId="6" hidden="1">0.0001</definedName>
    <definedName name="solver_cvg" localSheetId="5" hidden="1">0.0001</definedName>
    <definedName name="solver_cvg" localSheetId="7" hidden="1">0.0001</definedName>
    <definedName name="solver_cvg" localSheetId="8" hidden="1">0.0001</definedName>
    <definedName name="solver_cvg" localSheetId="9" hidden="1">0.0001</definedName>
    <definedName name="solver_cvg" localSheetId="3" hidden="1">0.0001</definedName>
    <definedName name="solver_cvg" localSheetId="10" hidden="1">0.0001</definedName>
    <definedName name="solver_cvg" localSheetId="11" hidden="1">0.0001</definedName>
    <definedName name="solver_cvg" localSheetId="12" hidden="1">0.0001</definedName>
    <definedName name="solver_cvg" localSheetId="13" hidden="1">0.0001</definedName>
    <definedName name="solver_cvg" localSheetId="19" hidden="1">0.0001</definedName>
    <definedName name="solver_cvg" localSheetId="14" hidden="1">0.0001</definedName>
    <definedName name="solver_cvg" localSheetId="15" hidden="1">0.0001</definedName>
    <definedName name="solver_cvg" localSheetId="16" hidden="1">0.0001</definedName>
    <definedName name="solver_cvg" localSheetId="17" hidden="1">0.0001</definedName>
    <definedName name="solver_cvg" localSheetId="18" hidden="1">0.0001</definedName>
    <definedName name="solver_cvg" localSheetId="20" hidden="1">0.0001</definedName>
    <definedName name="solver_cvg" localSheetId="21" hidden="1">0.0001</definedName>
    <definedName name="solver_cvg" localSheetId="22" hidden="1">0.0001</definedName>
    <definedName name="solver_cvg" localSheetId="23" hidden="1">0.0001</definedName>
    <definedName name="solver_drv" localSheetId="6" hidden="1">1</definedName>
    <definedName name="solver_drv" localSheetId="5" hidden="1">1</definedName>
    <definedName name="solver_drv" localSheetId="7" hidden="1">1</definedName>
    <definedName name="solver_drv" localSheetId="8" hidden="1">1</definedName>
    <definedName name="solver_drv" localSheetId="9" hidden="1">1</definedName>
    <definedName name="solver_drv" localSheetId="3" hidden="1">1</definedName>
    <definedName name="solver_drv" localSheetId="10" hidden="1">1</definedName>
    <definedName name="solver_drv" localSheetId="11" hidden="1">1</definedName>
    <definedName name="solver_drv" localSheetId="12" hidden="1">1</definedName>
    <definedName name="solver_drv" localSheetId="13" hidden="1">1</definedName>
    <definedName name="solver_drv" localSheetId="19" hidden="1">1</definedName>
    <definedName name="solver_drv" localSheetId="14" hidden="1">1</definedName>
    <definedName name="solver_drv" localSheetId="15" hidden="1">1</definedName>
    <definedName name="solver_drv" localSheetId="16" hidden="1">1</definedName>
    <definedName name="solver_drv" localSheetId="17" hidden="1">1</definedName>
    <definedName name="solver_drv" localSheetId="18" hidden="1">1</definedName>
    <definedName name="solver_drv" localSheetId="20" hidden="1">1</definedName>
    <definedName name="solver_drv" localSheetId="21" hidden="1">1</definedName>
    <definedName name="solver_drv" localSheetId="22" hidden="1">1</definedName>
    <definedName name="solver_drv" localSheetId="23" hidden="1">1</definedName>
    <definedName name="solver_est" localSheetId="6" hidden="1">1</definedName>
    <definedName name="solver_est" localSheetId="5" hidden="1">1</definedName>
    <definedName name="solver_est" localSheetId="7" hidden="1">1</definedName>
    <definedName name="solver_est" localSheetId="8" hidden="1">1</definedName>
    <definedName name="solver_est" localSheetId="9" hidden="1">1</definedName>
    <definedName name="solver_est" localSheetId="3" hidden="1">1</definedName>
    <definedName name="solver_est" localSheetId="10" hidden="1">1</definedName>
    <definedName name="solver_est" localSheetId="11" hidden="1">1</definedName>
    <definedName name="solver_est" localSheetId="12" hidden="1">1</definedName>
    <definedName name="solver_est" localSheetId="13" hidden="1">1</definedName>
    <definedName name="solver_est" localSheetId="19" hidden="1">1</definedName>
    <definedName name="solver_est" localSheetId="14" hidden="1">1</definedName>
    <definedName name="solver_est" localSheetId="15" hidden="1">1</definedName>
    <definedName name="solver_est" localSheetId="16" hidden="1">1</definedName>
    <definedName name="solver_est" localSheetId="17" hidden="1">1</definedName>
    <definedName name="solver_est" localSheetId="18" hidden="1">1</definedName>
    <definedName name="solver_est" localSheetId="20" hidden="1">1</definedName>
    <definedName name="solver_est" localSheetId="21" hidden="1">1</definedName>
    <definedName name="solver_est" localSheetId="22" hidden="1">1</definedName>
    <definedName name="solver_est" localSheetId="23" hidden="1">1</definedName>
    <definedName name="solver_itr" localSheetId="6" hidden="1">100</definedName>
    <definedName name="solver_itr" localSheetId="5" hidden="1">100</definedName>
    <definedName name="solver_itr" localSheetId="7" hidden="1">100</definedName>
    <definedName name="solver_itr" localSheetId="8" hidden="1">100</definedName>
    <definedName name="solver_itr" localSheetId="9" hidden="1">100</definedName>
    <definedName name="solver_itr" localSheetId="3" hidden="1">100</definedName>
    <definedName name="solver_itr" localSheetId="10" hidden="1">100</definedName>
    <definedName name="solver_itr" localSheetId="11" hidden="1">100</definedName>
    <definedName name="solver_itr" localSheetId="12" hidden="1">100</definedName>
    <definedName name="solver_itr" localSheetId="13" hidden="1">100</definedName>
    <definedName name="solver_itr" localSheetId="19" hidden="1">100</definedName>
    <definedName name="solver_itr" localSheetId="14" hidden="1">100</definedName>
    <definedName name="solver_itr" localSheetId="15" hidden="1">100</definedName>
    <definedName name="solver_itr" localSheetId="16" hidden="1">100</definedName>
    <definedName name="solver_itr" localSheetId="17" hidden="1">100</definedName>
    <definedName name="solver_itr" localSheetId="18" hidden="1">100</definedName>
    <definedName name="solver_itr" localSheetId="20" hidden="1">100</definedName>
    <definedName name="solver_itr" localSheetId="21" hidden="1">100</definedName>
    <definedName name="solver_itr" localSheetId="22" hidden="1">100</definedName>
    <definedName name="solver_itr" localSheetId="23" hidden="1">100</definedName>
    <definedName name="solver_lhs1" localSheetId="6" hidden="1">'bács'!$E$4:$E$13</definedName>
    <definedName name="solver_lhs1" localSheetId="5" hidden="1">'baranya'!$E$4:$E$13</definedName>
    <definedName name="solver_lhs1" localSheetId="7" hidden="1">'békés'!$E$4:$E$13</definedName>
    <definedName name="solver_lhs1" localSheetId="8" hidden="1">'borsod'!$H$4:$H$13</definedName>
    <definedName name="solver_lhs1" localSheetId="9" hidden="1">'csongrád'!$E$4:$E$13</definedName>
    <definedName name="solver_lhs1" localSheetId="10" hidden="1">'fejér'!$E$4:$E$13</definedName>
    <definedName name="solver_lhs1" localSheetId="11" hidden="1">'györ'!$E$4:$E$13</definedName>
    <definedName name="solver_lhs1" localSheetId="12" hidden="1">'hajdu'!$E$4:$E$13</definedName>
    <definedName name="solver_lhs1" localSheetId="13" hidden="1">'heves'!$E$4:$E$13</definedName>
    <definedName name="solver_lhs1" localSheetId="19" hidden="1">'jász'!$E$4:$E$13</definedName>
    <definedName name="solver_lhs1" localSheetId="14" hidden="1">'komárom'!$E$4:$E$13</definedName>
    <definedName name="solver_lhs1" localSheetId="15" hidden="1">'nógrád'!$E$4:$E$13</definedName>
    <definedName name="solver_lhs1" localSheetId="16" hidden="1">'pest'!$E$4:$E$13</definedName>
    <definedName name="solver_lhs1" localSheetId="17" hidden="1">'somogy'!$E$4:$E$13</definedName>
    <definedName name="solver_lhs1" localSheetId="18" hidden="1">'szabolcs'!$H$4:$H$13</definedName>
    <definedName name="solver_lhs1" localSheetId="20" hidden="1">'tolna'!$E$4:$E$13</definedName>
    <definedName name="solver_lhs1" localSheetId="21" hidden="1">'vas'!$E$4:$E$13</definedName>
    <definedName name="solver_lhs1" localSheetId="22" hidden="1">'veszprém'!$E$4:$E$13</definedName>
    <definedName name="solver_lhs1" localSheetId="23" hidden="1">'zala'!$E$4:$E$13</definedName>
    <definedName name="solver_lhs10" localSheetId="6" hidden="1">'bács'!$K$15</definedName>
    <definedName name="solver_lhs10" localSheetId="9" hidden="1">'csongrád'!$K$15</definedName>
    <definedName name="solver_lhs2" localSheetId="6" hidden="1">'bács'!$E$4:$E$13</definedName>
    <definedName name="solver_lhs2" localSheetId="5" hidden="1">'baranya'!$G$4:$G$13</definedName>
    <definedName name="solver_lhs2" localSheetId="7" hidden="1">'békés'!$E$4:$E$13</definedName>
    <definedName name="solver_lhs2" localSheetId="8" hidden="1">'borsod'!$E$4:$E$13</definedName>
    <definedName name="solver_lhs2" localSheetId="9" hidden="1">'csongrád'!$E$4:$E$13</definedName>
    <definedName name="solver_lhs2" localSheetId="10" hidden="1">'fejér'!$E$4:$E$13</definedName>
    <definedName name="solver_lhs2" localSheetId="11" hidden="1">'györ'!$E$4:$E$13</definedName>
    <definedName name="solver_lhs2" localSheetId="12" hidden="1">'hajdu'!$E$4:$E$13</definedName>
    <definedName name="solver_lhs2" localSheetId="13" hidden="1">'heves'!$E$4:$E$13</definedName>
    <definedName name="solver_lhs2" localSheetId="19" hidden="1">'jász'!$E$4:$E$13</definedName>
    <definedName name="solver_lhs2" localSheetId="14" hidden="1">'komárom'!$E$4:$E$13</definedName>
    <definedName name="solver_lhs2" localSheetId="15" hidden="1">'nógrád'!$E$4:$E$13</definedName>
    <definedName name="solver_lhs2" localSheetId="16" hidden="1">'pest'!$E$4:$E$13</definedName>
    <definedName name="solver_lhs2" localSheetId="17" hidden="1">'somogy'!$E$4:$E$13</definedName>
    <definedName name="solver_lhs2" localSheetId="18" hidden="1">'szabolcs'!$E$4:$E$13</definedName>
    <definedName name="solver_lhs2" localSheetId="20" hidden="1">'tolna'!$E$4:$E$13</definedName>
    <definedName name="solver_lhs2" localSheetId="21" hidden="1">'vas'!$E$4:$E$13</definedName>
    <definedName name="solver_lhs2" localSheetId="22" hidden="1">'veszprém'!$E$4:$E$13</definedName>
    <definedName name="solver_lhs2" localSheetId="23" hidden="1">'zala'!$E$4:$E$13</definedName>
    <definedName name="solver_lhs3" localSheetId="6" hidden="1">'bács'!$F$4:$F$13</definedName>
    <definedName name="solver_lhs3" localSheetId="5" hidden="1">'baranya'!$F$4:$F$13</definedName>
    <definedName name="solver_lhs3" localSheetId="7" hidden="1">'békés'!$F$4:$F$13</definedName>
    <definedName name="solver_lhs3" localSheetId="8" hidden="1">'borsod'!$F$4:$F$13</definedName>
    <definedName name="solver_lhs3" localSheetId="9" hidden="1">'csongrád'!$F$4:$F$13</definedName>
    <definedName name="solver_lhs3" localSheetId="10" hidden="1">'fejér'!$F$4:$F$13</definedName>
    <definedName name="solver_lhs3" localSheetId="11" hidden="1">'györ'!$F$4:$F$13</definedName>
    <definedName name="solver_lhs3" localSheetId="12" hidden="1">'hajdu'!$F$4:$F$13</definedName>
    <definedName name="solver_lhs3" localSheetId="13" hidden="1">'heves'!$F$4:$F$13</definedName>
    <definedName name="solver_lhs3" localSheetId="19" hidden="1">'jász'!$F$4:$F$13</definedName>
    <definedName name="solver_lhs3" localSheetId="14" hidden="1">'komárom'!$F$4:$F$13</definedName>
    <definedName name="solver_lhs3" localSheetId="15" hidden="1">'nógrád'!$F$4:$F$13</definedName>
    <definedName name="solver_lhs3" localSheetId="16" hidden="1">'pest'!$F$4:$F$13</definedName>
    <definedName name="solver_lhs3" localSheetId="17" hidden="1">'somogy'!$F$4:$F$13</definedName>
    <definedName name="solver_lhs3" localSheetId="18" hidden="1">'szabolcs'!$E$4:$E$13</definedName>
    <definedName name="solver_lhs3" localSheetId="20" hidden="1">'tolna'!$F$4:$F$13</definedName>
    <definedName name="solver_lhs3" localSheetId="21" hidden="1">'vas'!$F$4:$F$13</definedName>
    <definedName name="solver_lhs3" localSheetId="22" hidden="1">'veszprém'!$F$4:$F$13</definedName>
    <definedName name="solver_lhs3" localSheetId="23" hidden="1">'zala'!$F$4:$F$13</definedName>
    <definedName name="solver_lhs4" localSheetId="6" hidden="1">'bács'!$F$4:$F$13</definedName>
    <definedName name="solver_lhs4" localSheetId="5" hidden="1">'baranya'!$H$4:$H$13</definedName>
    <definedName name="solver_lhs4" localSheetId="7" hidden="1">'békés'!$F$4:$F$13</definedName>
    <definedName name="solver_lhs4" localSheetId="8" hidden="1">'borsod'!$F$4:$F$13</definedName>
    <definedName name="solver_lhs4" localSheetId="9" hidden="1">'csongrád'!$F$4:$F$13</definedName>
    <definedName name="solver_lhs4" localSheetId="10" hidden="1">'fejér'!$F$4:$F$13</definedName>
    <definedName name="solver_lhs4" localSheetId="11" hidden="1">'györ'!$F$4:$F$13</definedName>
    <definedName name="solver_lhs4" localSheetId="12" hidden="1">'hajdu'!$F$4:$F$13</definedName>
    <definedName name="solver_lhs4" localSheetId="13" hidden="1">'heves'!$F$4:$F$13</definedName>
    <definedName name="solver_lhs4" localSheetId="19" hidden="1">'jász'!$F$4:$F$13</definedName>
    <definedName name="solver_lhs4" localSheetId="14" hidden="1">'komárom'!$F$4:$F$13</definedName>
    <definedName name="solver_lhs4" localSheetId="15" hidden="1">'nógrád'!$F$4:$F$13</definedName>
    <definedName name="solver_lhs4" localSheetId="16" hidden="1">'pest'!$F$4:$F$13</definedName>
    <definedName name="solver_lhs4" localSheetId="17" hidden="1">'somogy'!$F$4:$F$13</definedName>
    <definedName name="solver_lhs4" localSheetId="18" hidden="1">'szabolcs'!$F$4:$F$13</definedName>
    <definedName name="solver_lhs4" localSheetId="20" hidden="1">'tolna'!$F$4:$F$13</definedName>
    <definedName name="solver_lhs4" localSheetId="21" hidden="1">'vas'!$F$4:$F$13</definedName>
    <definedName name="solver_lhs4" localSheetId="22" hidden="1">'veszprém'!$F$4:$F$13</definedName>
    <definedName name="solver_lhs4" localSheetId="23" hidden="1">'zala'!$F$4:$F$13</definedName>
    <definedName name="solver_lhs5" localSheetId="6" hidden="1">'bács'!$G$4:$G$13</definedName>
    <definedName name="solver_lhs5" localSheetId="5" hidden="1">'baranya'!$G$4:$G$13</definedName>
    <definedName name="solver_lhs5" localSheetId="7" hidden="1">'békés'!$G$4:$G$13</definedName>
    <definedName name="solver_lhs5" localSheetId="8" hidden="1">'borsod'!$G$4:$G$13</definedName>
    <definedName name="solver_lhs5" localSheetId="9" hidden="1">'csongrád'!$G$4:$G$13</definedName>
    <definedName name="solver_lhs5" localSheetId="10" hidden="1">'fejér'!$G$4:$G$13</definedName>
    <definedName name="solver_lhs5" localSheetId="11" hidden="1">'györ'!$G$4:$G$13</definedName>
    <definedName name="solver_lhs5" localSheetId="12" hidden="1">'hajdu'!$G$4:$G$13</definedName>
    <definedName name="solver_lhs5" localSheetId="13" hidden="1">'heves'!$G$4:$G$13</definedName>
    <definedName name="solver_lhs5" localSheetId="19" hidden="1">'jász'!$G$4:$G$13</definedName>
    <definedName name="solver_lhs5" localSheetId="14" hidden="1">'komárom'!$G$4:$G$13</definedName>
    <definedName name="solver_lhs5" localSheetId="15" hidden="1">'nógrád'!$G$4:$G$13</definedName>
    <definedName name="solver_lhs5" localSheetId="16" hidden="1">'pest'!$G$4:$G$13</definedName>
    <definedName name="solver_lhs5" localSheetId="17" hidden="1">'somogy'!$G$4:$G$13</definedName>
    <definedName name="solver_lhs5" localSheetId="18" hidden="1">'szabolcs'!$F$4:$F$13</definedName>
    <definedName name="solver_lhs5" localSheetId="20" hidden="1">'tolna'!$G$4:$G$13</definedName>
    <definedName name="solver_lhs5" localSheetId="21" hidden="1">'vas'!$G$4:$G$13</definedName>
    <definedName name="solver_lhs5" localSheetId="22" hidden="1">'veszprém'!$G$4:$G$13</definedName>
    <definedName name="solver_lhs5" localSheetId="23" hidden="1">'zala'!$G$4:$G$13</definedName>
    <definedName name="solver_lhs6" localSheetId="6" hidden="1">'bács'!$H$4:$H$13</definedName>
    <definedName name="solver_lhs6" localSheetId="5" hidden="1">'baranya'!$F$4:$F$13</definedName>
    <definedName name="solver_lhs6" localSheetId="7" hidden="1">'békés'!$G$4:$G$13</definedName>
    <definedName name="solver_lhs6" localSheetId="8" hidden="1">'borsod'!$G$4:$G$13</definedName>
    <definedName name="solver_lhs6" localSheetId="9" hidden="1">'csongrád'!$G$4:$G$13</definedName>
    <definedName name="solver_lhs6" localSheetId="10" hidden="1">'fejér'!$G$4:$G$13</definedName>
    <definedName name="solver_lhs6" localSheetId="11" hidden="1">'györ'!$G$4:$G$13</definedName>
    <definedName name="solver_lhs6" localSheetId="12" hidden="1">'hajdu'!$G$4:$G$13</definedName>
    <definedName name="solver_lhs6" localSheetId="13" hidden="1">'heves'!$G$4:$G$13</definedName>
    <definedName name="solver_lhs6" localSheetId="19" hidden="1">'jász'!$G$4:$G$13</definedName>
    <definedName name="solver_lhs6" localSheetId="14" hidden="1">'komárom'!$G$4:$G$13</definedName>
    <definedName name="solver_lhs6" localSheetId="15" hidden="1">'nógrád'!$G$4:$G$13</definedName>
    <definedName name="solver_lhs6" localSheetId="16" hidden="1">'pest'!$G$4:$G$13</definedName>
    <definedName name="solver_lhs6" localSheetId="17" hidden="1">'somogy'!$G$4:$G$13</definedName>
    <definedName name="solver_lhs6" localSheetId="18" hidden="1">'szabolcs'!$G$4:$G$13</definedName>
    <definedName name="solver_lhs6" localSheetId="20" hidden="1">'tolna'!$G$4:$G$13</definedName>
    <definedName name="solver_lhs6" localSheetId="21" hidden="1">'vas'!$H$4:$H$13</definedName>
    <definedName name="solver_lhs6" localSheetId="22" hidden="1">'veszprém'!$G$4:$G$13</definedName>
    <definedName name="solver_lhs6" localSheetId="23" hidden="1">'zala'!$G$4:$G$13</definedName>
    <definedName name="solver_lhs7" localSheetId="6" hidden="1">'bács'!$H$4:$H$13</definedName>
    <definedName name="solver_lhs7" localSheetId="5" hidden="1">'baranya'!$E$4:$E$13</definedName>
    <definedName name="solver_lhs7" localSheetId="7" hidden="1">'békés'!$H$4:$H$13</definedName>
    <definedName name="solver_lhs7" localSheetId="8" hidden="1">'borsod'!$H$4:$H$13</definedName>
    <definedName name="solver_lhs7" localSheetId="9" hidden="1">'csongrád'!$H$4:$H$13</definedName>
    <definedName name="solver_lhs7" localSheetId="10" hidden="1">'fejér'!$H$4:$H$13</definedName>
    <definedName name="solver_lhs7" localSheetId="11" hidden="1">'györ'!$H$4:$H$13</definedName>
    <definedName name="solver_lhs7" localSheetId="12" hidden="1">'hajdu'!$H$4:$H$13</definedName>
    <definedName name="solver_lhs7" localSheetId="13" hidden="1">'heves'!$H$4:$H$13</definedName>
    <definedName name="solver_lhs7" localSheetId="19" hidden="1">'jász'!$H$4:$H$13</definedName>
    <definedName name="solver_lhs7" localSheetId="14" hidden="1">'komárom'!$H$4:$H$13</definedName>
    <definedName name="solver_lhs7" localSheetId="15" hidden="1">'nógrád'!$H$4:$H$13</definedName>
    <definedName name="solver_lhs7" localSheetId="16" hidden="1">'pest'!$H$4:$H$13</definedName>
    <definedName name="solver_lhs7" localSheetId="17" hidden="1">'somogy'!$H$4:$H$13</definedName>
    <definedName name="solver_lhs7" localSheetId="18" hidden="1">'szabolcs'!$G$4:$G$13</definedName>
    <definedName name="solver_lhs7" localSheetId="20" hidden="1">'tolna'!$H$4:$H$13</definedName>
    <definedName name="solver_lhs7" localSheetId="21" hidden="1">'vas'!$H$4:$H$13</definedName>
    <definedName name="solver_lhs7" localSheetId="22" hidden="1">'veszprém'!$H$4:$H$13</definedName>
    <definedName name="solver_lhs7" localSheetId="23" hidden="1">'zala'!$H$4:$H$13</definedName>
    <definedName name="solver_lhs8" localSheetId="6" hidden="1">'bács'!$G$4:$G$13</definedName>
    <definedName name="solver_lhs8" localSheetId="5" hidden="1">'baranya'!$H$4:$H$13</definedName>
    <definedName name="solver_lhs8" localSheetId="7" hidden="1">'békés'!$H$4:$H$13</definedName>
    <definedName name="solver_lhs8" localSheetId="8" hidden="1">'borsod'!$E$4:$E$13</definedName>
    <definedName name="solver_lhs8" localSheetId="9" hidden="1">'csongrád'!$H$4:$H$13</definedName>
    <definedName name="solver_lhs8" localSheetId="10" hidden="1">'fejér'!$H$4:$H$13</definedName>
    <definedName name="solver_lhs8" localSheetId="11" hidden="1">'györ'!$H$4:$H$13</definedName>
    <definedName name="solver_lhs8" localSheetId="12" hidden="1">'hajdu'!$H$4:$H$13</definedName>
    <definedName name="solver_lhs8" localSheetId="13" hidden="1">'heves'!$H$4:$H$13</definedName>
    <definedName name="solver_lhs8" localSheetId="19" hidden="1">'jász'!$H$4:$H$13</definedName>
    <definedName name="solver_lhs8" localSheetId="14" hidden="1">'komárom'!$H$4:$H$13</definedName>
    <definedName name="solver_lhs8" localSheetId="15" hidden="1">'nógrád'!$H$4:$H$13</definedName>
    <definedName name="solver_lhs8" localSheetId="16" hidden="1">'pest'!$H$4:$H$13</definedName>
    <definedName name="solver_lhs8" localSheetId="17" hidden="1">'somogy'!$H$4:$H$13</definedName>
    <definedName name="solver_lhs8" localSheetId="18" hidden="1">'szabolcs'!$H$4:$H$13</definedName>
    <definedName name="solver_lhs8" localSheetId="20" hidden="1">'tolna'!$H$4:$H$13</definedName>
    <definedName name="solver_lhs8" localSheetId="21" hidden="1">'vas'!$G$4:$G$13</definedName>
    <definedName name="solver_lhs8" localSheetId="22" hidden="1">'veszprém'!$H$4:$H$13</definedName>
    <definedName name="solver_lhs8" localSheetId="23" hidden="1">'zala'!$H$4:$H$13</definedName>
    <definedName name="solver_lhs9" localSheetId="6" hidden="1">'bács'!$K$15</definedName>
    <definedName name="solver_lhs9" localSheetId="9" hidden="1">'csongrád'!$K$15</definedName>
    <definedName name="solver_lhs9" localSheetId="10" hidden="1">'fejér'!$K$15</definedName>
    <definedName name="solver_lin" localSheetId="6" hidden="1">2</definedName>
    <definedName name="solver_lin" localSheetId="5" hidden="1">2</definedName>
    <definedName name="solver_lin" localSheetId="7" hidden="1">2</definedName>
    <definedName name="solver_lin" localSheetId="8" hidden="1">2</definedName>
    <definedName name="solver_lin" localSheetId="9" hidden="1">2</definedName>
    <definedName name="solver_lin" localSheetId="3" hidden="1">2</definedName>
    <definedName name="solver_lin" localSheetId="10" hidden="1">2</definedName>
    <definedName name="solver_lin" localSheetId="11" hidden="1">2</definedName>
    <definedName name="solver_lin" localSheetId="12" hidden="1">2</definedName>
    <definedName name="solver_lin" localSheetId="13" hidden="1">2</definedName>
    <definedName name="solver_lin" localSheetId="19" hidden="1">2</definedName>
    <definedName name="solver_lin" localSheetId="14" hidden="1">2</definedName>
    <definedName name="solver_lin" localSheetId="15" hidden="1">2</definedName>
    <definedName name="solver_lin" localSheetId="16" hidden="1">2</definedName>
    <definedName name="solver_lin" localSheetId="17" hidden="1">2</definedName>
    <definedName name="solver_lin" localSheetId="18" hidden="1">2</definedName>
    <definedName name="solver_lin" localSheetId="20" hidden="1">2</definedName>
    <definedName name="solver_lin" localSheetId="21" hidden="1">2</definedName>
    <definedName name="solver_lin" localSheetId="22" hidden="1">2</definedName>
    <definedName name="solver_lin" localSheetId="23" hidden="1">2</definedName>
    <definedName name="solver_neg" localSheetId="6" hidden="1">2</definedName>
    <definedName name="solver_neg" localSheetId="5" hidden="1">2</definedName>
    <definedName name="solver_neg" localSheetId="7" hidden="1">2</definedName>
    <definedName name="solver_neg" localSheetId="8" hidden="1">2</definedName>
    <definedName name="solver_neg" localSheetId="9" hidden="1">2</definedName>
    <definedName name="solver_neg" localSheetId="3" hidden="1">2</definedName>
    <definedName name="solver_neg" localSheetId="10" hidden="1">2</definedName>
    <definedName name="solver_neg" localSheetId="11" hidden="1">2</definedName>
    <definedName name="solver_neg" localSheetId="12" hidden="1">2</definedName>
    <definedName name="solver_neg" localSheetId="13" hidden="1">2</definedName>
    <definedName name="solver_neg" localSheetId="19" hidden="1">2</definedName>
    <definedName name="solver_neg" localSheetId="14" hidden="1">2</definedName>
    <definedName name="solver_neg" localSheetId="15" hidden="1">2</definedName>
    <definedName name="solver_neg" localSheetId="16" hidden="1">2</definedName>
    <definedName name="solver_neg" localSheetId="17" hidden="1">2</definedName>
    <definedName name="solver_neg" localSheetId="18" hidden="1">2</definedName>
    <definedName name="solver_neg" localSheetId="20" hidden="1">2</definedName>
    <definedName name="solver_neg" localSheetId="21" hidden="1">2</definedName>
    <definedName name="solver_neg" localSheetId="22" hidden="1">2</definedName>
    <definedName name="solver_neg" localSheetId="23" hidden="1">2</definedName>
    <definedName name="solver_num" localSheetId="6" hidden="1">8</definedName>
    <definedName name="solver_num" localSheetId="5" hidden="1">8</definedName>
    <definedName name="solver_num" localSheetId="7" hidden="1">8</definedName>
    <definedName name="solver_num" localSheetId="8" hidden="1">8</definedName>
    <definedName name="solver_num" localSheetId="9" hidden="1">10</definedName>
    <definedName name="solver_num" localSheetId="3" hidden="1">0</definedName>
    <definedName name="solver_num" localSheetId="10" hidden="1">8</definedName>
    <definedName name="solver_num" localSheetId="11" hidden="1">8</definedName>
    <definedName name="solver_num" localSheetId="12" hidden="1">8</definedName>
    <definedName name="solver_num" localSheetId="13" hidden="1">8</definedName>
    <definedName name="solver_num" localSheetId="19" hidden="1">8</definedName>
    <definedName name="solver_num" localSheetId="14" hidden="1">8</definedName>
    <definedName name="solver_num" localSheetId="15" hidden="1">8</definedName>
    <definedName name="solver_num" localSheetId="16" hidden="1">8</definedName>
    <definedName name="solver_num" localSheetId="17" hidden="1">8</definedName>
    <definedName name="solver_num" localSheetId="18" hidden="1">8</definedName>
    <definedName name="solver_num" localSheetId="20" hidden="1">8</definedName>
    <definedName name="solver_num" localSheetId="21" hidden="1">8</definedName>
    <definedName name="solver_num" localSheetId="22" hidden="1">8</definedName>
    <definedName name="solver_num" localSheetId="23" hidden="1">8</definedName>
    <definedName name="solver_nwt" localSheetId="6" hidden="1">1</definedName>
    <definedName name="solver_nwt" localSheetId="5" hidden="1">1</definedName>
    <definedName name="solver_nwt" localSheetId="7" hidden="1">1</definedName>
    <definedName name="solver_nwt" localSheetId="8" hidden="1">1</definedName>
    <definedName name="solver_nwt" localSheetId="9" hidden="1">1</definedName>
    <definedName name="solver_nwt" localSheetId="3" hidden="1">1</definedName>
    <definedName name="solver_nwt" localSheetId="10" hidden="1">1</definedName>
    <definedName name="solver_nwt" localSheetId="11" hidden="1">1</definedName>
    <definedName name="solver_nwt" localSheetId="12" hidden="1">1</definedName>
    <definedName name="solver_nwt" localSheetId="13" hidden="1">1</definedName>
    <definedName name="solver_nwt" localSheetId="19" hidden="1">1</definedName>
    <definedName name="solver_nwt" localSheetId="14" hidden="1">1</definedName>
    <definedName name="solver_nwt" localSheetId="15" hidden="1">1</definedName>
    <definedName name="solver_nwt" localSheetId="16" hidden="1">1</definedName>
    <definedName name="solver_nwt" localSheetId="17" hidden="1">1</definedName>
    <definedName name="solver_nwt" localSheetId="18" hidden="1">1</definedName>
    <definedName name="solver_nwt" localSheetId="20" hidden="1">1</definedName>
    <definedName name="solver_nwt" localSheetId="21" hidden="1">1</definedName>
    <definedName name="solver_nwt" localSheetId="22" hidden="1">1</definedName>
    <definedName name="solver_nwt" localSheetId="23" hidden="1">1</definedName>
    <definedName name="solver_opt" localSheetId="6" hidden="1">'bács'!$L$15</definedName>
    <definedName name="solver_opt" localSheetId="5" hidden="1">'baranya'!$L$15</definedName>
    <definedName name="solver_opt" localSheetId="7" hidden="1">'békés'!$L$15</definedName>
    <definedName name="solver_opt" localSheetId="8" hidden="1">'borsod'!$L$15</definedName>
    <definedName name="solver_opt" localSheetId="9" hidden="1">'csongrád'!$L$15</definedName>
    <definedName name="solver_opt" localSheetId="3" hidden="1">'delta'!$B$5</definedName>
    <definedName name="solver_opt" localSheetId="10" hidden="1">'fejér'!$L$15</definedName>
    <definedName name="solver_opt" localSheetId="11" hidden="1">'györ'!$L$15</definedName>
    <definedName name="solver_opt" localSheetId="12" hidden="1">'hajdu'!$L$15</definedName>
    <definedName name="solver_opt" localSheetId="13" hidden="1">'heves'!$L$15</definedName>
    <definedName name="solver_opt" localSheetId="19" hidden="1">'jász'!$L$15</definedName>
    <definedName name="solver_opt" localSheetId="14" hidden="1">'komárom'!$L$15</definedName>
    <definedName name="solver_opt" localSheetId="15" hidden="1">'nógrád'!$L$15</definedName>
    <definedName name="solver_opt" localSheetId="16" hidden="1">'pest'!$L$15</definedName>
    <definedName name="solver_opt" localSheetId="17" hidden="1">'somogy'!$L$15</definedName>
    <definedName name="solver_opt" localSheetId="18" hidden="1">'szabolcs'!$L$15</definedName>
    <definedName name="solver_opt" localSheetId="20" hidden="1">'tolna'!$L$15</definedName>
    <definedName name="solver_opt" localSheetId="21" hidden="1">'vas'!$L$15</definedName>
    <definedName name="solver_opt" localSheetId="22" hidden="1">'veszprém'!$L$15</definedName>
    <definedName name="solver_opt" localSheetId="23" hidden="1">'zala'!$L$15</definedName>
    <definedName name="solver_pre" localSheetId="6" hidden="1">0.000001</definedName>
    <definedName name="solver_pre" localSheetId="5" hidden="1">0.000001</definedName>
    <definedName name="solver_pre" localSheetId="7" hidden="1">0.000001</definedName>
    <definedName name="solver_pre" localSheetId="8" hidden="1">0.000001</definedName>
    <definedName name="solver_pre" localSheetId="9" hidden="1">0.000001</definedName>
    <definedName name="solver_pre" localSheetId="3" hidden="1">0.000001</definedName>
    <definedName name="solver_pre" localSheetId="10" hidden="1">0.000001</definedName>
    <definedName name="solver_pre" localSheetId="11" hidden="1">0.000001</definedName>
    <definedName name="solver_pre" localSheetId="12" hidden="1">0.000001</definedName>
    <definedName name="solver_pre" localSheetId="13" hidden="1">0.000001</definedName>
    <definedName name="solver_pre" localSheetId="19" hidden="1">0.000001</definedName>
    <definedName name="solver_pre" localSheetId="14" hidden="1">0.000001</definedName>
    <definedName name="solver_pre" localSheetId="15" hidden="1">0.000001</definedName>
    <definedName name="solver_pre" localSheetId="16" hidden="1">0.000001</definedName>
    <definedName name="solver_pre" localSheetId="17" hidden="1">0.000001</definedName>
    <definedName name="solver_pre" localSheetId="18" hidden="1">0.000001</definedName>
    <definedName name="solver_pre" localSheetId="20" hidden="1">0.000001</definedName>
    <definedName name="solver_pre" localSheetId="21" hidden="1">0.000001</definedName>
    <definedName name="solver_pre" localSheetId="22" hidden="1">0.000001</definedName>
    <definedName name="solver_pre" localSheetId="23" hidden="1">0.000001</definedName>
    <definedName name="solver_rel1" localSheetId="6" hidden="1">1</definedName>
    <definedName name="solver_rel1" localSheetId="5" hidden="1">3</definedName>
    <definedName name="solver_rel1" localSheetId="7" hidden="1">1</definedName>
    <definedName name="solver_rel1" localSheetId="8" hidden="1">3</definedName>
    <definedName name="solver_rel1" localSheetId="9" hidden="1">1</definedName>
    <definedName name="solver_rel1" localSheetId="10" hidden="1">1</definedName>
    <definedName name="solver_rel1" localSheetId="11" hidden="1">1</definedName>
    <definedName name="solver_rel1" localSheetId="12" hidden="1">1</definedName>
    <definedName name="solver_rel1" localSheetId="13" hidden="1">1</definedName>
    <definedName name="solver_rel1" localSheetId="19" hidden="1">1</definedName>
    <definedName name="solver_rel1" localSheetId="14" hidden="1">1</definedName>
    <definedName name="solver_rel1" localSheetId="15" hidden="1">1</definedName>
    <definedName name="solver_rel1" localSheetId="16" hidden="1">1</definedName>
    <definedName name="solver_rel1" localSheetId="17" hidden="1">1</definedName>
    <definedName name="solver_rel1" localSheetId="18" hidden="1">1</definedName>
    <definedName name="solver_rel1" localSheetId="20" hidden="1">1</definedName>
    <definedName name="solver_rel1" localSheetId="21" hidden="1">1</definedName>
    <definedName name="solver_rel1" localSheetId="22" hidden="1">1</definedName>
    <definedName name="solver_rel1" localSheetId="23" hidden="1">1</definedName>
    <definedName name="solver_rel10" localSheetId="6" hidden="1">3</definedName>
    <definedName name="solver_rel10" localSheetId="9" hidden="1">3</definedName>
    <definedName name="solver_rel2" localSheetId="6" hidden="1">3</definedName>
    <definedName name="solver_rel2" localSheetId="5" hidden="1">3</definedName>
    <definedName name="solver_rel2" localSheetId="7" hidden="1">3</definedName>
    <definedName name="solver_rel2" localSheetId="8" hidden="1">3</definedName>
    <definedName name="solver_rel2" localSheetId="9" hidden="1">3</definedName>
    <definedName name="solver_rel2" localSheetId="10" hidden="1">3</definedName>
    <definedName name="solver_rel2" localSheetId="11" hidden="1">3</definedName>
    <definedName name="solver_rel2" localSheetId="12" hidden="1">3</definedName>
    <definedName name="solver_rel2" localSheetId="13" hidden="1">3</definedName>
    <definedName name="solver_rel2" localSheetId="19" hidden="1">3</definedName>
    <definedName name="solver_rel2" localSheetId="14" hidden="1">3</definedName>
    <definedName name="solver_rel2" localSheetId="15" hidden="1">3</definedName>
    <definedName name="solver_rel2" localSheetId="16" hidden="1">3</definedName>
    <definedName name="solver_rel2" localSheetId="17" hidden="1">3</definedName>
    <definedName name="solver_rel2" localSheetId="18" hidden="1">1</definedName>
    <definedName name="solver_rel2" localSheetId="20" hidden="1">3</definedName>
    <definedName name="solver_rel2" localSheetId="21" hidden="1">3</definedName>
    <definedName name="solver_rel2" localSheetId="22" hidden="1">3</definedName>
    <definedName name="solver_rel2" localSheetId="23" hidden="1">3</definedName>
    <definedName name="solver_rel3" localSheetId="6" hidden="1">1</definedName>
    <definedName name="solver_rel3" localSheetId="5" hidden="1">3</definedName>
    <definedName name="solver_rel3" localSheetId="7" hidden="1">1</definedName>
    <definedName name="solver_rel3" localSheetId="8" hidden="1">1</definedName>
    <definedName name="solver_rel3" localSheetId="9" hidden="1">1</definedName>
    <definedName name="solver_rel3" localSheetId="10" hidden="1">1</definedName>
    <definedName name="solver_rel3" localSheetId="11" hidden="1">1</definedName>
    <definedName name="solver_rel3" localSheetId="12" hidden="1">1</definedName>
    <definedName name="solver_rel3" localSheetId="13" hidden="1">1</definedName>
    <definedName name="solver_rel3" localSheetId="19" hidden="1">1</definedName>
    <definedName name="solver_rel3" localSheetId="14" hidden="1">1</definedName>
    <definedName name="solver_rel3" localSheetId="15" hidden="1">1</definedName>
    <definedName name="solver_rel3" localSheetId="16" hidden="1">1</definedName>
    <definedName name="solver_rel3" localSheetId="17" hidden="1">1</definedName>
    <definedName name="solver_rel3" localSheetId="18" hidden="1">3</definedName>
    <definedName name="solver_rel3" localSheetId="20" hidden="1">1</definedName>
    <definedName name="solver_rel3" localSheetId="21" hidden="1">1</definedName>
    <definedName name="solver_rel3" localSheetId="22" hidden="1">1</definedName>
    <definedName name="solver_rel3" localSheetId="23" hidden="1">1</definedName>
    <definedName name="solver_rel4" localSheetId="6" hidden="1">3</definedName>
    <definedName name="solver_rel4" localSheetId="5" hidden="1">1</definedName>
    <definedName name="solver_rel4" localSheetId="7" hidden="1">3</definedName>
    <definedName name="solver_rel4" localSheetId="8" hidden="1">3</definedName>
    <definedName name="solver_rel4" localSheetId="9" hidden="1">3</definedName>
    <definedName name="solver_rel4" localSheetId="10" hidden="1">3</definedName>
    <definedName name="solver_rel4" localSheetId="11" hidden="1">3</definedName>
    <definedName name="solver_rel4" localSheetId="12" hidden="1">3</definedName>
    <definedName name="solver_rel4" localSheetId="13" hidden="1">3</definedName>
    <definedName name="solver_rel4" localSheetId="19" hidden="1">3</definedName>
    <definedName name="solver_rel4" localSheetId="14" hidden="1">3</definedName>
    <definedName name="solver_rel4" localSheetId="15" hidden="1">3</definedName>
    <definedName name="solver_rel4" localSheetId="16" hidden="1">3</definedName>
    <definedName name="solver_rel4" localSheetId="17" hidden="1">3</definedName>
    <definedName name="solver_rel4" localSheetId="18" hidden="1">3</definedName>
    <definedName name="solver_rel4" localSheetId="20" hidden="1">3</definedName>
    <definedName name="solver_rel4" localSheetId="21" hidden="1">3</definedName>
    <definedName name="solver_rel4" localSheetId="22" hidden="1">3</definedName>
    <definedName name="solver_rel4" localSheetId="23" hidden="1">3</definedName>
    <definedName name="solver_rel5" localSheetId="6" hidden="1">1</definedName>
    <definedName name="solver_rel5" localSheetId="5" hidden="1">1</definedName>
    <definedName name="solver_rel5" localSheetId="7" hidden="1">1</definedName>
    <definedName name="solver_rel5" localSheetId="8" hidden="1">1</definedName>
    <definedName name="solver_rel5" localSheetId="9" hidden="1">1</definedName>
    <definedName name="solver_rel5" localSheetId="10" hidden="1">1</definedName>
    <definedName name="solver_rel5" localSheetId="11" hidden="1">1</definedName>
    <definedName name="solver_rel5" localSheetId="12" hidden="1">1</definedName>
    <definedName name="solver_rel5" localSheetId="13" hidden="1">1</definedName>
    <definedName name="solver_rel5" localSheetId="19" hidden="1">1</definedName>
    <definedName name="solver_rel5" localSheetId="14" hidden="1">1</definedName>
    <definedName name="solver_rel5" localSheetId="15" hidden="1">1</definedName>
    <definedName name="solver_rel5" localSheetId="16" hidden="1">1</definedName>
    <definedName name="solver_rel5" localSheetId="17" hidden="1">1</definedName>
    <definedName name="solver_rel5" localSheetId="18" hidden="1">1</definedName>
    <definedName name="solver_rel5" localSheetId="20" hidden="1">1</definedName>
    <definedName name="solver_rel5" localSheetId="21" hidden="1">1</definedName>
    <definedName name="solver_rel5" localSheetId="22" hidden="1">1</definedName>
    <definedName name="solver_rel5" localSheetId="23" hidden="1">1</definedName>
    <definedName name="solver_rel6" localSheetId="6" hidden="1">3</definedName>
    <definedName name="solver_rel6" localSheetId="5" hidden="1">1</definedName>
    <definedName name="solver_rel6" localSheetId="7" hidden="1">3</definedName>
    <definedName name="solver_rel6" localSheetId="8" hidden="1">3</definedName>
    <definedName name="solver_rel6" localSheetId="9" hidden="1">3</definedName>
    <definedName name="solver_rel6" localSheetId="10" hidden="1">3</definedName>
    <definedName name="solver_rel6" localSheetId="11" hidden="1">3</definedName>
    <definedName name="solver_rel6" localSheetId="12" hidden="1">3</definedName>
    <definedName name="solver_rel6" localSheetId="13" hidden="1">3</definedName>
    <definedName name="solver_rel6" localSheetId="19" hidden="1">3</definedName>
    <definedName name="solver_rel6" localSheetId="14" hidden="1">3</definedName>
    <definedName name="solver_rel6" localSheetId="15" hidden="1">3</definedName>
    <definedName name="solver_rel6" localSheetId="16" hidden="1">3</definedName>
    <definedName name="solver_rel6" localSheetId="17" hidden="1">3</definedName>
    <definedName name="solver_rel6" localSheetId="18" hidden="1">1</definedName>
    <definedName name="solver_rel6" localSheetId="20" hidden="1">3</definedName>
    <definedName name="solver_rel6" localSheetId="21" hidden="1">3</definedName>
    <definedName name="solver_rel6" localSheetId="22" hidden="1">3</definedName>
    <definedName name="solver_rel6" localSheetId="23" hidden="1">3</definedName>
    <definedName name="solver_rel7" localSheetId="6" hidden="1">1</definedName>
    <definedName name="solver_rel7" localSheetId="5" hidden="1">1</definedName>
    <definedName name="solver_rel7" localSheetId="7" hidden="1">1</definedName>
    <definedName name="solver_rel7" localSheetId="8" hidden="1">1</definedName>
    <definedName name="solver_rel7" localSheetId="9" hidden="1">1</definedName>
    <definedName name="solver_rel7" localSheetId="10" hidden="1">1</definedName>
    <definedName name="solver_rel7" localSheetId="11" hidden="1">1</definedName>
    <definedName name="solver_rel7" localSheetId="12" hidden="1">1</definedName>
    <definedName name="solver_rel7" localSheetId="13" hidden="1">1</definedName>
    <definedName name="solver_rel7" localSheetId="19" hidden="1">1</definedName>
    <definedName name="solver_rel7" localSheetId="14" hidden="1">1</definedName>
    <definedName name="solver_rel7" localSheetId="15" hidden="1">1</definedName>
    <definedName name="solver_rel7" localSheetId="16" hidden="1">1</definedName>
    <definedName name="solver_rel7" localSheetId="17" hidden="1">1</definedName>
    <definedName name="solver_rel7" localSheetId="18" hidden="1">3</definedName>
    <definedName name="solver_rel7" localSheetId="20" hidden="1">1</definedName>
    <definedName name="solver_rel7" localSheetId="21" hidden="1">1</definedName>
    <definedName name="solver_rel7" localSheetId="22" hidden="1">1</definedName>
    <definedName name="solver_rel7" localSheetId="23" hidden="1">1</definedName>
    <definedName name="solver_rel8" localSheetId="6" hidden="1">3</definedName>
    <definedName name="solver_rel8" localSheetId="5" hidden="1">3</definedName>
    <definedName name="solver_rel8" localSheetId="7" hidden="1">3</definedName>
    <definedName name="solver_rel8" localSheetId="8" hidden="1">1</definedName>
    <definedName name="solver_rel8" localSheetId="9" hidden="1">3</definedName>
    <definedName name="solver_rel8" localSheetId="10" hidden="1">3</definedName>
    <definedName name="solver_rel8" localSheetId="11" hidden="1">3</definedName>
    <definedName name="solver_rel8" localSheetId="12" hidden="1">3</definedName>
    <definedName name="solver_rel8" localSheetId="13" hidden="1">3</definedName>
    <definedName name="solver_rel8" localSheetId="19" hidden="1">3</definedName>
    <definedName name="solver_rel8" localSheetId="14" hidden="1">3</definedName>
    <definedName name="solver_rel8" localSheetId="15" hidden="1">3</definedName>
    <definedName name="solver_rel8" localSheetId="16" hidden="1">3</definedName>
    <definedName name="solver_rel8" localSheetId="17" hidden="1">3</definedName>
    <definedName name="solver_rel8" localSheetId="18" hidden="1">3</definedName>
    <definedName name="solver_rel8" localSheetId="20" hidden="1">3</definedName>
    <definedName name="solver_rel8" localSheetId="21" hidden="1">3</definedName>
    <definedName name="solver_rel8" localSheetId="22" hidden="1">3</definedName>
    <definedName name="solver_rel8" localSheetId="23" hidden="1">3</definedName>
    <definedName name="solver_rel9" localSheetId="6" hidden="1">3</definedName>
    <definedName name="solver_rel9" localSheetId="9" hidden="1">1</definedName>
    <definedName name="solver_rel9" localSheetId="10" hidden="1">1</definedName>
    <definedName name="solver_rhs1" localSheetId="6" hidden="1">20</definedName>
    <definedName name="solver_rhs1" localSheetId="5" hidden="1">10</definedName>
    <definedName name="solver_rhs1" localSheetId="7" hidden="1">20</definedName>
    <definedName name="solver_rhs1" localSheetId="8" hidden="1">0.15</definedName>
    <definedName name="solver_rhs1" localSheetId="9" hidden="1">20</definedName>
    <definedName name="solver_rhs1" localSheetId="10" hidden="1">20</definedName>
    <definedName name="solver_rhs1" localSheetId="11" hidden="1">20</definedName>
    <definedName name="solver_rhs1" localSheetId="12" hidden="1">20</definedName>
    <definedName name="solver_rhs1" localSheetId="13" hidden="1">20</definedName>
    <definedName name="solver_rhs1" localSheetId="19" hidden="1">20</definedName>
    <definedName name="solver_rhs1" localSheetId="14" hidden="1">20</definedName>
    <definedName name="solver_rhs1" localSheetId="15" hidden="1">20</definedName>
    <definedName name="solver_rhs1" localSheetId="16" hidden="1">20</definedName>
    <definedName name="solver_rhs1" localSheetId="17" hidden="1">20</definedName>
    <definedName name="solver_rhs1" localSheetId="18" hidden="1">0.2</definedName>
    <definedName name="solver_rhs1" localSheetId="20" hidden="1">20</definedName>
    <definedName name="solver_rhs1" localSheetId="21" hidden="1">20</definedName>
    <definedName name="solver_rhs1" localSheetId="22" hidden="1">20</definedName>
    <definedName name="solver_rhs1" localSheetId="23" hidden="1">20</definedName>
    <definedName name="solver_rhs10" localSheetId="6" hidden="1">90</definedName>
    <definedName name="solver_rhs10" localSheetId="9" hidden="1">90</definedName>
    <definedName name="solver_rhs2" localSheetId="6" hidden="1">10</definedName>
    <definedName name="solver_rhs2" localSheetId="5" hidden="1">2.5</definedName>
    <definedName name="solver_rhs2" localSheetId="7" hidden="1">10</definedName>
    <definedName name="solver_rhs2" localSheetId="8" hidden="1">10</definedName>
    <definedName name="solver_rhs2" localSheetId="9" hidden="1">10</definedName>
    <definedName name="solver_rhs2" localSheetId="10" hidden="1">10</definedName>
    <definedName name="solver_rhs2" localSheetId="11" hidden="1">10</definedName>
    <definedName name="solver_rhs2" localSheetId="12" hidden="1">10</definedName>
    <definedName name="solver_rhs2" localSheetId="13" hidden="1">10</definedName>
    <definedName name="solver_rhs2" localSheetId="19" hidden="1">10</definedName>
    <definedName name="solver_rhs2" localSheetId="14" hidden="1">10</definedName>
    <definedName name="solver_rhs2" localSheetId="15" hidden="1">10</definedName>
    <definedName name="solver_rhs2" localSheetId="16" hidden="1">10</definedName>
    <definedName name="solver_rhs2" localSheetId="17" hidden="1">10</definedName>
    <definedName name="solver_rhs2" localSheetId="18" hidden="1">20</definedName>
    <definedName name="solver_rhs2" localSheetId="20" hidden="1">10</definedName>
    <definedName name="solver_rhs2" localSheetId="21" hidden="1">10</definedName>
    <definedName name="solver_rhs2" localSheetId="22" hidden="1">10</definedName>
    <definedName name="solver_rhs2" localSheetId="23" hidden="1">10</definedName>
    <definedName name="solver_rhs3" localSheetId="6" hidden="1">0.2</definedName>
    <definedName name="solver_rhs3" localSheetId="5" hidden="1">0.03</definedName>
    <definedName name="solver_rhs3" localSheetId="7" hidden="1">0.2</definedName>
    <definedName name="solver_rhs3" localSheetId="8" hidden="1">0.2</definedName>
    <definedName name="solver_rhs3" localSheetId="9" hidden="1">0.2</definedName>
    <definedName name="solver_rhs3" localSheetId="10" hidden="1">0.2</definedName>
    <definedName name="solver_rhs3" localSheetId="11" hidden="1">0.2</definedName>
    <definedName name="solver_rhs3" localSheetId="12" hidden="1">0.2</definedName>
    <definedName name="solver_rhs3" localSheetId="13" hidden="1">0.2</definedName>
    <definedName name="solver_rhs3" localSheetId="19" hidden="1">0.2</definedName>
    <definedName name="solver_rhs3" localSheetId="14" hidden="1">0.2</definedName>
    <definedName name="solver_rhs3" localSheetId="15" hidden="1">0.2</definedName>
    <definedName name="solver_rhs3" localSheetId="16" hidden="1">0.2</definedName>
    <definedName name="solver_rhs3" localSheetId="17" hidden="1">0.2</definedName>
    <definedName name="solver_rhs3" localSheetId="18" hidden="1">10</definedName>
    <definedName name="solver_rhs3" localSheetId="20" hidden="1">0.2</definedName>
    <definedName name="solver_rhs3" localSheetId="21" hidden="1">0.2</definedName>
    <definedName name="solver_rhs3" localSheetId="22" hidden="1">0.2</definedName>
    <definedName name="solver_rhs3" localSheetId="23" hidden="1">0.2</definedName>
    <definedName name="solver_rhs4" localSheetId="6" hidden="1">0.03</definedName>
    <definedName name="solver_rhs4" localSheetId="5" hidden="1">0.2</definedName>
    <definedName name="solver_rhs4" localSheetId="7" hidden="1">0.03</definedName>
    <definedName name="solver_rhs4" localSheetId="8" hidden="1">0.03</definedName>
    <definedName name="solver_rhs4" localSheetId="9" hidden="1">0.03</definedName>
    <definedName name="solver_rhs4" localSheetId="10" hidden="1">0.03</definedName>
    <definedName name="solver_rhs4" localSheetId="11" hidden="1">0.03</definedName>
    <definedName name="solver_rhs4" localSheetId="12" hidden="1">0.03</definedName>
    <definedName name="solver_rhs4" localSheetId="13" hidden="1">0.03</definedName>
    <definedName name="solver_rhs4" localSheetId="19" hidden="1">0.03</definedName>
    <definedName name="solver_rhs4" localSheetId="14" hidden="1">0.03</definedName>
    <definedName name="solver_rhs4" localSheetId="15" hidden="1">0.03</definedName>
    <definedName name="solver_rhs4" localSheetId="16" hidden="1">0.03</definedName>
    <definedName name="solver_rhs4" localSheetId="17" hidden="1">0.03</definedName>
    <definedName name="solver_rhs4" localSheetId="18" hidden="1">0.03</definedName>
    <definedName name="solver_rhs4" localSheetId="20" hidden="1">0.03</definedName>
    <definedName name="solver_rhs4" localSheetId="21" hidden="1">0.03</definedName>
    <definedName name="solver_rhs4" localSheetId="22" hidden="1">0.03</definedName>
    <definedName name="solver_rhs4" localSheetId="23" hidden="1">0.03</definedName>
    <definedName name="solver_rhs5" localSheetId="6" hidden="1">3</definedName>
    <definedName name="solver_rhs5" localSheetId="5" hidden="1">3</definedName>
    <definedName name="solver_rhs5" localSheetId="7" hidden="1">3</definedName>
    <definedName name="solver_rhs5" localSheetId="8" hidden="1">3</definedName>
    <definedName name="solver_rhs5" localSheetId="9" hidden="1">3</definedName>
    <definedName name="solver_rhs5" localSheetId="10" hidden="1">3</definedName>
    <definedName name="solver_rhs5" localSheetId="11" hidden="1">3</definedName>
    <definedName name="solver_rhs5" localSheetId="12" hidden="1">3</definedName>
    <definedName name="solver_rhs5" localSheetId="13" hidden="1">3</definedName>
    <definedName name="solver_rhs5" localSheetId="19" hidden="1">3</definedName>
    <definedName name="solver_rhs5" localSheetId="14" hidden="1">3</definedName>
    <definedName name="solver_rhs5" localSheetId="15" hidden="1">3</definedName>
    <definedName name="solver_rhs5" localSheetId="16" hidden="1">3</definedName>
    <definedName name="solver_rhs5" localSheetId="17" hidden="1">3</definedName>
    <definedName name="solver_rhs5" localSheetId="18" hidden="1">0.2</definedName>
    <definedName name="solver_rhs5" localSheetId="20" hidden="1">3</definedName>
    <definedName name="solver_rhs5" localSheetId="21" hidden="1">3</definedName>
    <definedName name="solver_rhs5" localSheetId="22" hidden="1">3</definedName>
    <definedName name="solver_rhs5" localSheetId="23" hidden="1">3</definedName>
    <definedName name="solver_rhs6" localSheetId="6" hidden="1">0.15</definedName>
    <definedName name="solver_rhs6" localSheetId="5" hidden="1">0.2</definedName>
    <definedName name="solver_rhs6" localSheetId="7" hidden="1">2</definedName>
    <definedName name="solver_rhs6" localSheetId="8" hidden="1">2</definedName>
    <definedName name="solver_rhs6" localSheetId="9" hidden="1">2</definedName>
    <definedName name="solver_rhs6" localSheetId="10" hidden="1">2</definedName>
    <definedName name="solver_rhs6" localSheetId="11" hidden="1">2</definedName>
    <definedName name="solver_rhs6" localSheetId="12" hidden="1">2</definedName>
    <definedName name="solver_rhs6" localSheetId="13" hidden="1">2</definedName>
    <definedName name="solver_rhs6" localSheetId="19" hidden="1">2</definedName>
    <definedName name="solver_rhs6" localSheetId="14" hidden="1">2</definedName>
    <definedName name="solver_rhs6" localSheetId="15" hidden="1">2</definedName>
    <definedName name="solver_rhs6" localSheetId="16" hidden="1">2</definedName>
    <definedName name="solver_rhs6" localSheetId="17" hidden="1">2</definedName>
    <definedName name="solver_rhs6" localSheetId="18" hidden="1">3</definedName>
    <definedName name="solver_rhs6" localSheetId="20" hidden="1">2</definedName>
    <definedName name="solver_rhs6" localSheetId="21" hidden="1">0.15</definedName>
    <definedName name="solver_rhs6" localSheetId="22" hidden="1">2</definedName>
    <definedName name="solver_rhs6" localSheetId="23" hidden="1">2</definedName>
    <definedName name="solver_rhs7" localSheetId="6" hidden="1">0.2</definedName>
    <definedName name="solver_rhs7" localSheetId="5" hidden="1">20</definedName>
    <definedName name="solver_rhs7" localSheetId="7" hidden="1">0.2</definedName>
    <definedName name="solver_rhs7" localSheetId="8" hidden="1">0.2</definedName>
    <definedName name="solver_rhs7" localSheetId="9" hidden="1">0.2</definedName>
    <definedName name="solver_rhs7" localSheetId="10" hidden="1">0.2</definedName>
    <definedName name="solver_rhs7" localSheetId="11" hidden="1">0.2</definedName>
    <definedName name="solver_rhs7" localSheetId="12" hidden="1">0.2</definedName>
    <definedName name="solver_rhs7" localSheetId="13" hidden="1">0.2</definedName>
    <definedName name="solver_rhs7" localSheetId="19" hidden="1">0.2</definedName>
    <definedName name="solver_rhs7" localSheetId="14" hidden="1">0.2</definedName>
    <definedName name="solver_rhs7" localSheetId="15" hidden="1">0.2</definedName>
    <definedName name="solver_rhs7" localSheetId="16" hidden="1">0.2</definedName>
    <definedName name="solver_rhs7" localSheetId="17" hidden="1">0.2</definedName>
    <definedName name="solver_rhs7" localSheetId="18" hidden="1">2</definedName>
    <definedName name="solver_rhs7" localSheetId="20" hidden="1">0.2</definedName>
    <definedName name="solver_rhs7" localSheetId="21" hidden="1">0.2</definedName>
    <definedName name="solver_rhs7" localSheetId="22" hidden="1">0.2</definedName>
    <definedName name="solver_rhs7" localSheetId="23" hidden="1">0.2</definedName>
    <definedName name="solver_rhs8" localSheetId="6" hidden="1">2</definedName>
    <definedName name="solver_rhs8" localSheetId="5" hidden="1">0.15</definedName>
    <definedName name="solver_rhs8" localSheetId="7" hidden="1">0.15</definedName>
    <definedName name="solver_rhs8" localSheetId="8" hidden="1">21</definedName>
    <definedName name="solver_rhs8" localSheetId="9" hidden="1">0.15</definedName>
    <definedName name="solver_rhs8" localSheetId="10" hidden="1">0.15</definedName>
    <definedName name="solver_rhs8" localSheetId="11" hidden="1">0.15</definedName>
    <definedName name="solver_rhs8" localSheetId="12" hidden="1">0.15</definedName>
    <definedName name="solver_rhs8" localSheetId="13" hidden="1">0.15</definedName>
    <definedName name="solver_rhs8" localSheetId="19" hidden="1">0.15</definedName>
    <definedName name="solver_rhs8" localSheetId="14" hidden="1">0.15</definedName>
    <definedName name="solver_rhs8" localSheetId="15" hidden="1">0.15</definedName>
    <definedName name="solver_rhs8" localSheetId="16" hidden="1">0.15</definedName>
    <definedName name="solver_rhs8" localSheetId="17" hidden="1">0.15</definedName>
    <definedName name="solver_rhs8" localSheetId="18" hidden="1">0.15</definedName>
    <definedName name="solver_rhs8" localSheetId="20" hidden="1">0.15</definedName>
    <definedName name="solver_rhs8" localSheetId="21" hidden="1">2</definedName>
    <definedName name="solver_rhs8" localSheetId="22" hidden="1">0.15</definedName>
    <definedName name="solver_rhs8" localSheetId="23" hidden="1">0.15</definedName>
    <definedName name="solver_rhs9" localSheetId="6" hidden="1">90</definedName>
    <definedName name="solver_rhs9" localSheetId="9" hidden="1">130</definedName>
    <definedName name="solver_rhs9" localSheetId="10" hidden="1">130</definedName>
    <definedName name="solver_scl" localSheetId="6" hidden="1">2</definedName>
    <definedName name="solver_scl" localSheetId="5" hidden="1">2</definedName>
    <definedName name="solver_scl" localSheetId="7" hidden="1">2</definedName>
    <definedName name="solver_scl" localSheetId="8" hidden="1">2</definedName>
    <definedName name="solver_scl" localSheetId="9" hidden="1">2</definedName>
    <definedName name="solver_scl" localSheetId="3" hidden="1">2</definedName>
    <definedName name="solver_scl" localSheetId="10" hidden="1">2</definedName>
    <definedName name="solver_scl" localSheetId="11" hidden="1">2</definedName>
    <definedName name="solver_scl" localSheetId="12" hidden="1">2</definedName>
    <definedName name="solver_scl" localSheetId="13" hidden="1">2</definedName>
    <definedName name="solver_scl" localSheetId="19" hidden="1">2</definedName>
    <definedName name="solver_scl" localSheetId="14" hidden="1">2</definedName>
    <definedName name="solver_scl" localSheetId="15" hidden="1">2</definedName>
    <definedName name="solver_scl" localSheetId="16" hidden="1">2</definedName>
    <definedName name="solver_scl" localSheetId="17" hidden="1">2</definedName>
    <definedName name="solver_scl" localSheetId="18" hidden="1">2</definedName>
    <definedName name="solver_scl" localSheetId="20" hidden="1">2</definedName>
    <definedName name="solver_scl" localSheetId="21" hidden="1">2</definedName>
    <definedName name="solver_scl" localSheetId="22" hidden="1">2</definedName>
    <definedName name="solver_scl" localSheetId="23" hidden="1">2</definedName>
    <definedName name="solver_sho" localSheetId="6" hidden="1">2</definedName>
    <definedName name="solver_sho" localSheetId="5" hidden="1">2</definedName>
    <definedName name="solver_sho" localSheetId="7" hidden="1">2</definedName>
    <definedName name="solver_sho" localSheetId="8" hidden="1">2</definedName>
    <definedName name="solver_sho" localSheetId="9" hidden="1">2</definedName>
    <definedName name="solver_sho" localSheetId="3" hidden="1">2</definedName>
    <definedName name="solver_sho" localSheetId="10" hidden="1">2</definedName>
    <definedName name="solver_sho" localSheetId="11" hidden="1">2</definedName>
    <definedName name="solver_sho" localSheetId="12" hidden="1">2</definedName>
    <definedName name="solver_sho" localSheetId="13" hidden="1">2</definedName>
    <definedName name="solver_sho" localSheetId="19" hidden="1">2</definedName>
    <definedName name="solver_sho" localSheetId="14" hidden="1">2</definedName>
    <definedName name="solver_sho" localSheetId="15" hidden="1">2</definedName>
    <definedName name="solver_sho" localSheetId="16" hidden="1">2</definedName>
    <definedName name="solver_sho" localSheetId="17" hidden="1">2</definedName>
    <definedName name="solver_sho" localSheetId="18" hidden="1">2</definedName>
    <definedName name="solver_sho" localSheetId="20" hidden="1">2</definedName>
    <definedName name="solver_sho" localSheetId="21" hidden="1">2</definedName>
    <definedName name="solver_sho" localSheetId="22" hidden="1">2</definedName>
    <definedName name="solver_sho" localSheetId="23" hidden="1">2</definedName>
    <definedName name="solver_tim" localSheetId="6" hidden="1">100</definedName>
    <definedName name="solver_tim" localSheetId="5" hidden="1">100</definedName>
    <definedName name="solver_tim" localSheetId="7" hidden="1">100</definedName>
    <definedName name="solver_tim" localSheetId="8" hidden="1">100</definedName>
    <definedName name="solver_tim" localSheetId="9" hidden="1">100</definedName>
    <definedName name="solver_tim" localSheetId="3" hidden="1">100</definedName>
    <definedName name="solver_tim" localSheetId="10" hidden="1">100</definedName>
    <definedName name="solver_tim" localSheetId="11" hidden="1">100</definedName>
    <definedName name="solver_tim" localSheetId="12" hidden="1">100</definedName>
    <definedName name="solver_tim" localSheetId="13" hidden="1">100</definedName>
    <definedName name="solver_tim" localSheetId="19" hidden="1">100</definedName>
    <definedName name="solver_tim" localSheetId="14" hidden="1">100</definedName>
    <definedName name="solver_tim" localSheetId="15" hidden="1">100</definedName>
    <definedName name="solver_tim" localSheetId="16" hidden="1">100</definedName>
    <definedName name="solver_tim" localSheetId="17" hidden="1">100</definedName>
    <definedName name="solver_tim" localSheetId="18" hidden="1">100</definedName>
    <definedName name="solver_tim" localSheetId="20" hidden="1">100</definedName>
    <definedName name="solver_tim" localSheetId="21" hidden="1">100</definedName>
    <definedName name="solver_tim" localSheetId="22" hidden="1">100</definedName>
    <definedName name="solver_tim" localSheetId="23" hidden="1">100</definedName>
    <definedName name="solver_tol" localSheetId="6" hidden="1">0.05</definedName>
    <definedName name="solver_tol" localSheetId="5" hidden="1">0.05</definedName>
    <definedName name="solver_tol" localSheetId="7" hidden="1">0.05</definedName>
    <definedName name="solver_tol" localSheetId="8" hidden="1">0.05</definedName>
    <definedName name="solver_tol" localSheetId="9" hidden="1">0.05</definedName>
    <definedName name="solver_tol" localSheetId="3" hidden="1">0.05</definedName>
    <definedName name="solver_tol" localSheetId="10" hidden="1">0.05</definedName>
    <definedName name="solver_tol" localSheetId="11" hidden="1">0.05</definedName>
    <definedName name="solver_tol" localSheetId="12" hidden="1">0.05</definedName>
    <definedName name="solver_tol" localSheetId="13" hidden="1">0.05</definedName>
    <definedName name="solver_tol" localSheetId="19" hidden="1">0.05</definedName>
    <definedName name="solver_tol" localSheetId="14" hidden="1">0.05</definedName>
    <definedName name="solver_tol" localSheetId="15" hidden="1">0.05</definedName>
    <definedName name="solver_tol" localSheetId="16" hidden="1">0.05</definedName>
    <definedName name="solver_tol" localSheetId="17" hidden="1">0.05</definedName>
    <definedName name="solver_tol" localSheetId="18" hidden="1">0.05</definedName>
    <definedName name="solver_tol" localSheetId="20" hidden="1">0.05</definedName>
    <definedName name="solver_tol" localSheetId="21" hidden="1">0.05</definedName>
    <definedName name="solver_tol" localSheetId="22" hidden="1">0.05</definedName>
    <definedName name="solver_tol" localSheetId="23" hidden="1">0.05</definedName>
    <definedName name="solver_typ" localSheetId="6" hidden="1">3</definedName>
    <definedName name="solver_typ" localSheetId="5" hidden="1">3</definedName>
    <definedName name="solver_typ" localSheetId="7" hidden="1">3</definedName>
    <definedName name="solver_typ" localSheetId="8" hidden="1">3</definedName>
    <definedName name="solver_typ" localSheetId="9" hidden="1">3</definedName>
    <definedName name="solver_typ" localSheetId="3" hidden="1">2</definedName>
    <definedName name="solver_typ" localSheetId="10" hidden="1">3</definedName>
    <definedName name="solver_typ" localSheetId="11" hidden="1">3</definedName>
    <definedName name="solver_typ" localSheetId="12" hidden="1">3</definedName>
    <definedName name="solver_typ" localSheetId="13" hidden="1">3</definedName>
    <definedName name="solver_typ" localSheetId="19" hidden="1">3</definedName>
    <definedName name="solver_typ" localSheetId="14" hidden="1">3</definedName>
    <definedName name="solver_typ" localSheetId="15" hidden="1">3</definedName>
    <definedName name="solver_typ" localSheetId="16" hidden="1">3</definedName>
    <definedName name="solver_typ" localSheetId="17" hidden="1">3</definedName>
    <definedName name="solver_typ" localSheetId="18" hidden="1">3</definedName>
    <definedName name="solver_typ" localSheetId="20" hidden="1">3</definedName>
    <definedName name="solver_typ" localSheetId="21" hidden="1">3</definedName>
    <definedName name="solver_typ" localSheetId="22" hidden="1">3</definedName>
    <definedName name="solver_typ" localSheetId="23" hidden="1">3</definedName>
    <definedName name="solver_val" localSheetId="6" hidden="1">0</definedName>
    <definedName name="solver_val" localSheetId="5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al" localSheetId="3" hidden="1">0</definedName>
    <definedName name="solver_val" localSheetId="10" hidden="1">0</definedName>
    <definedName name="solver_val" localSheetId="11" hidden="1">0</definedName>
    <definedName name="solver_val" localSheetId="12" hidden="1">0</definedName>
    <definedName name="solver_val" localSheetId="13" hidden="1">0</definedName>
    <definedName name="solver_val" localSheetId="19" hidden="1">0</definedName>
    <definedName name="solver_val" localSheetId="14" hidden="1">0</definedName>
    <definedName name="solver_val" localSheetId="15" hidden="1">0</definedName>
    <definedName name="solver_val" localSheetId="16" hidden="1">0</definedName>
    <definedName name="solver_val" localSheetId="17" hidden="1">0</definedName>
    <definedName name="solver_val" localSheetId="18" hidden="1">0</definedName>
    <definedName name="solver_val" localSheetId="20" hidden="1">0</definedName>
    <definedName name="solver_val" localSheetId="21" hidden="1">0</definedName>
    <definedName name="solver_val" localSheetId="22" hidden="1">0</definedName>
    <definedName name="solver_val" localSheetId="23" hidden="1">0</definedName>
  </definedNames>
  <calcPr fullCalcOnLoad="1"/>
</workbook>
</file>

<file path=xl/sharedStrings.xml><?xml version="1.0" encoding="utf-8"?>
<sst xmlns="http://schemas.openxmlformats.org/spreadsheetml/2006/main" count="833" uniqueCount="328">
  <si>
    <t>Schlacht</t>
  </si>
  <si>
    <t>Sauen</t>
  </si>
  <si>
    <t>Mastschweine</t>
  </si>
  <si>
    <t>évek</t>
  </si>
  <si>
    <t>kocák átlagos élethossza (év)</t>
  </si>
  <si>
    <t>hiba</t>
  </si>
  <si>
    <t>becsült állatlétszám (ezer db)</t>
  </si>
  <si>
    <t xml:space="preserve">A vizsgálat tárgyát leginkább az állomány nagysága (koca szám, malacok száma, selejtezés, elhullás), </t>
  </si>
  <si>
    <t>élősúly határozza meg</t>
  </si>
  <si>
    <t xml:space="preserve">                </t>
  </si>
  <si>
    <t>Készítette:</t>
  </si>
  <si>
    <t>GAM ALAP 3</t>
  </si>
  <si>
    <t>7. csop.</t>
  </si>
  <si>
    <t>LENCSÉS ENIKŐ</t>
  </si>
  <si>
    <t>összes malac (ezer db)</t>
  </si>
  <si>
    <t>kocalétszám (ezer db)</t>
  </si>
  <si>
    <t>vágókoca (t/db)</t>
  </si>
  <si>
    <t>Békés</t>
  </si>
  <si>
    <t>Csongrád</t>
  </si>
  <si>
    <t>Fejér</t>
  </si>
  <si>
    <t>Győr-Moson-Sopron</t>
  </si>
  <si>
    <t>Borsod-Abaúj-Zemplén</t>
  </si>
  <si>
    <t>Bács-Kiskun</t>
  </si>
  <si>
    <t>Hajdú-Bihar</t>
  </si>
  <si>
    <t>Heves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</si>
  <si>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</si>
  <si>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</si>
  <si>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</si>
  <si>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</si>
  <si>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</si>
  <si>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</si>
  <si>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</si>
  <si>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</si>
  <si>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</si>
  <si>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Baranya</t>
  </si>
  <si>
    <t>Jász-Nagykun-Szolnok</t>
  </si>
  <si>
    <t xml:space="preserve">malacvágás és elhullás </t>
  </si>
  <si>
    <t>született malac/koca</t>
  </si>
  <si>
    <t>összes élősúly (kg)</t>
  </si>
  <si>
    <t>átlagos vágósúly (kg)</t>
  </si>
  <si>
    <t>összes sertés (ezer db)</t>
  </si>
  <si>
    <t>becsült sertés létszám (ezer db)</t>
  </si>
  <si>
    <t xml:space="preserve">malac elhullás </t>
  </si>
  <si>
    <t>koca létszám (ezer db)</t>
  </si>
  <si>
    <t>kocák élethossza (év)</t>
  </si>
  <si>
    <t>Megye neve:</t>
  </si>
  <si>
    <t>KSH</t>
  </si>
  <si>
    <t>szakértő</t>
  </si>
  <si>
    <t>képlet</t>
  </si>
  <si>
    <t>képlet alapján, ahol:</t>
  </si>
  <si>
    <t>b – becsült létszám</t>
  </si>
  <si>
    <t>x – összes malac (db)</t>
  </si>
  <si>
    <t>j – malac elhullás (%)</t>
  </si>
  <si>
    <t>y – összes koca (db)</t>
  </si>
  <si>
    <t>k – koca termelési ciklusának hossza (év)</t>
  </si>
  <si>
    <t>i – adott év</t>
  </si>
  <si>
    <t xml:space="preserve">Mivel az átlagos vágósúly akkor áll be 100-130kg közé, </t>
  </si>
  <si>
    <t xml:space="preserve">ha a becsült állatlétszám a lehető legjobban közelít a valóságos állatlétszámhoz (KSH által közölt), </t>
  </si>
  <si>
    <r>
      <t>b</t>
    </r>
    <r>
      <rPr>
        <vertAlign val="subscript"/>
        <sz val="12"/>
        <color indexed="12"/>
        <rFont val="Times New Roman"/>
        <family val="1"/>
      </rPr>
      <t>i</t>
    </r>
    <r>
      <rPr>
        <sz val="12"/>
        <color indexed="12"/>
        <rFont val="Times New Roman"/>
        <family val="1"/>
      </rPr>
      <t xml:space="preserve"> = ((x</t>
    </r>
    <r>
      <rPr>
        <vertAlign val="subscript"/>
        <sz val="12"/>
        <color indexed="12"/>
        <rFont val="Times New Roman"/>
        <family val="1"/>
      </rPr>
      <t>i</t>
    </r>
    <r>
      <rPr>
        <sz val="12"/>
        <color indexed="12"/>
        <rFont val="Times New Roman"/>
        <family val="1"/>
      </rPr>
      <t>/6)+(x</t>
    </r>
    <r>
      <rPr>
        <vertAlign val="subscript"/>
        <sz val="12"/>
        <color indexed="12"/>
        <rFont val="Times New Roman"/>
        <family val="1"/>
      </rPr>
      <t>i</t>
    </r>
    <r>
      <rPr>
        <sz val="12"/>
        <color indexed="12"/>
        <rFont val="Times New Roman"/>
        <family val="1"/>
      </rPr>
      <t>/6)+(((((x</t>
    </r>
    <r>
      <rPr>
        <vertAlign val="subscript"/>
        <sz val="12"/>
        <color indexed="12"/>
        <rFont val="Times New Roman"/>
        <family val="1"/>
      </rPr>
      <t>(i-1)</t>
    </r>
    <r>
      <rPr>
        <sz val="12"/>
        <color indexed="12"/>
        <rFont val="Times New Roman"/>
        <family val="1"/>
      </rPr>
      <t>*(1-j</t>
    </r>
    <r>
      <rPr>
        <vertAlign val="subscript"/>
        <sz val="12"/>
        <color indexed="12"/>
        <rFont val="Times New Roman"/>
        <family val="1"/>
      </rPr>
      <t>(i-1)</t>
    </r>
    <r>
      <rPr>
        <sz val="12"/>
        <color indexed="12"/>
        <rFont val="Times New Roman"/>
        <family val="1"/>
      </rPr>
      <t>))-((y</t>
    </r>
    <r>
      <rPr>
        <vertAlign val="subscript"/>
        <sz val="12"/>
        <color indexed="12"/>
        <rFont val="Times New Roman"/>
        <family val="1"/>
      </rPr>
      <t>i</t>
    </r>
    <r>
      <rPr>
        <sz val="12"/>
        <color indexed="12"/>
        <rFont val="Times New Roman"/>
        <family val="1"/>
      </rPr>
      <t>-y</t>
    </r>
    <r>
      <rPr>
        <vertAlign val="subscript"/>
        <sz val="12"/>
        <color indexed="12"/>
        <rFont val="Times New Roman"/>
        <family val="1"/>
      </rPr>
      <t>(i-1)</t>
    </r>
    <r>
      <rPr>
        <sz val="12"/>
        <color indexed="12"/>
        <rFont val="Times New Roman"/>
        <family val="1"/>
      </rPr>
      <t>)+(y</t>
    </r>
    <r>
      <rPr>
        <vertAlign val="subscript"/>
        <sz val="12"/>
        <color indexed="12"/>
        <rFont val="Times New Roman"/>
        <family val="1"/>
      </rPr>
      <t>(i-1)</t>
    </r>
    <r>
      <rPr>
        <sz val="12"/>
        <color indexed="12"/>
        <rFont val="Times New Roman"/>
        <family val="1"/>
      </rPr>
      <t>/k(i-1))))+((x</t>
    </r>
    <r>
      <rPr>
        <vertAlign val="subscript"/>
        <sz val="12"/>
        <color indexed="12"/>
        <rFont val="Times New Roman"/>
        <family val="1"/>
      </rPr>
      <t>i</t>
    </r>
    <r>
      <rPr>
        <sz val="12"/>
        <color indexed="12"/>
        <rFont val="Times New Roman"/>
        <family val="1"/>
      </rPr>
      <t>*(1-j</t>
    </r>
    <r>
      <rPr>
        <vertAlign val="subscript"/>
        <sz val="12"/>
        <color indexed="12"/>
        <rFont val="Times New Roman"/>
        <family val="1"/>
      </rPr>
      <t>i</t>
    </r>
    <r>
      <rPr>
        <sz val="12"/>
        <color indexed="12"/>
        <rFont val="Times New Roman"/>
        <family val="1"/>
      </rPr>
      <t>))-((y</t>
    </r>
    <r>
      <rPr>
        <vertAlign val="subscript"/>
        <sz val="12"/>
        <color indexed="12"/>
        <rFont val="Times New Roman"/>
        <family val="1"/>
      </rPr>
      <t>(i+1)</t>
    </r>
    <r>
      <rPr>
        <sz val="12"/>
        <color indexed="12"/>
        <rFont val="Times New Roman"/>
        <family val="1"/>
      </rPr>
      <t>-y</t>
    </r>
    <r>
      <rPr>
        <vertAlign val="subscript"/>
        <sz val="12"/>
        <color indexed="12"/>
        <rFont val="Times New Roman"/>
        <family val="1"/>
      </rPr>
      <t>i</t>
    </r>
    <r>
      <rPr>
        <sz val="12"/>
        <color indexed="12"/>
        <rFont val="Times New Roman"/>
        <family val="1"/>
      </rPr>
      <t>)+(y</t>
    </r>
    <r>
      <rPr>
        <vertAlign val="subscript"/>
        <sz val="12"/>
        <color indexed="12"/>
        <rFont val="Times New Roman"/>
        <family val="1"/>
      </rPr>
      <t>i</t>
    </r>
    <r>
      <rPr>
        <sz val="12"/>
        <color indexed="12"/>
        <rFont val="Times New Roman"/>
        <family val="1"/>
      </rPr>
      <t>/k</t>
    </r>
    <r>
      <rPr>
        <vertAlign val="subscript"/>
        <sz val="12"/>
        <color indexed="12"/>
        <rFont val="Times New Roman"/>
        <family val="1"/>
      </rPr>
      <t>i</t>
    </r>
    <r>
      <rPr>
        <sz val="12"/>
        <color indexed="12"/>
        <rFont val="Times New Roman"/>
        <family val="1"/>
      </rPr>
      <t>)))))/6)+y</t>
    </r>
    <r>
      <rPr>
        <vertAlign val="subscript"/>
        <sz val="12"/>
        <color indexed="12"/>
        <rFont val="Times New Roman"/>
        <family val="1"/>
      </rPr>
      <t>i</t>
    </r>
    <r>
      <rPr>
        <sz val="12"/>
        <color indexed="12"/>
        <rFont val="Times New Roman"/>
        <family val="1"/>
      </rPr>
      <t>)*1,05</t>
    </r>
  </si>
  <si>
    <r>
      <t>²</t>
    </r>
    <r>
      <rPr>
        <sz val="12"/>
        <color indexed="12"/>
        <rFont val="Times New Roman"/>
        <family val="1"/>
      </rPr>
      <t>     A születet malacok száma kocánként (C oszlop) 15 és 20 db között mozog, ami fajtától és egyedtől függően igen különböző lehet (</t>
    </r>
    <r>
      <rPr>
        <i/>
        <sz val="12"/>
        <color indexed="12"/>
        <rFont val="Times New Roman"/>
        <family val="1"/>
      </rPr>
      <t>Hajós L. 1993</t>
    </r>
    <r>
      <rPr>
        <sz val="12"/>
        <color indexed="12"/>
        <rFont val="Times New Roman"/>
        <family val="1"/>
      </rPr>
      <t>)</t>
    </r>
  </si>
  <si>
    <t>A szakértői vélemények mellett a követekző képleteket használtam fel:</t>
  </si>
  <si>
    <t>Átlagos vágósúly (K oszlop) = (vágóállat élősúly-(vágókoca*(kocalétszám/kocák átlagos élethossza)*1000))/(((kocalétszám*malacok száma)*(1-malac elhullás))-((kocalétszám következő évben - kocalétszám az adott évben)+(kocalétszám/átlagos élethossz)))</t>
  </si>
  <si>
    <t>Hiba (L oszlop)= (összes sertés - becsült  sertés létszám)*(összes sertés - becsült sertés létszám)</t>
  </si>
  <si>
    <t>Jelmagyarázat:</t>
  </si>
  <si>
    <t>lilával</t>
  </si>
  <si>
    <t>kékkkel</t>
  </si>
  <si>
    <t>jelölt cellák tartalma a fent felsorol képletek alapján jött ki</t>
  </si>
  <si>
    <t>fehérrel</t>
  </si>
  <si>
    <t>jelölt cellák tartalmazzák a vizsgálat tárgyát</t>
  </si>
  <si>
    <t>A delta munkalap a "sertes HU" munkalap és  az "országos adatok" munkalap közötti különbségeket mutatja.</t>
  </si>
  <si>
    <t>Dr. Hajós László (szerk):</t>
  </si>
  <si>
    <t>Mezőgazdasági alapismeretek, 206-212. oldal.</t>
  </si>
  <si>
    <t>Mezőgazdasági Szaktudás Kiadó</t>
  </si>
  <si>
    <t>Budapest, 1993.</t>
  </si>
  <si>
    <t>Horn P. (szerk):</t>
  </si>
  <si>
    <t>Állattenyésztés III. (Sertéstenyésztés)</t>
  </si>
  <si>
    <t>Mezőgazda Kiadó</t>
  </si>
  <si>
    <t>Budapest, 2003.</t>
  </si>
  <si>
    <t>Központi Statisztikai Hivatal:</t>
  </si>
  <si>
    <t>Mezőgazdasági Statisztikai Évkönyv 2003, 274.oldal</t>
  </si>
  <si>
    <t>Központi Statisztikai Hivatal</t>
  </si>
  <si>
    <t>Budapest, 2004</t>
  </si>
  <si>
    <t>Területi Statisztikai Évkönyv 2002, 201.oldal</t>
  </si>
  <si>
    <t>Budapest, 2003</t>
  </si>
  <si>
    <t>Magyar Statisztikai Évkönyv 2003, 397-398.oldal</t>
  </si>
  <si>
    <t>http://portal.ksh.hu/pls/ksh/docs/hun/h2003/h202/2021201.html</t>
  </si>
  <si>
    <t xml:space="preserve">http://portal.ksh.hu/pls/ksh/docs/hun/h2004/h203/2031201.html </t>
  </si>
  <si>
    <t xml:space="preserve">http://portal.ksh.hu/pls/ksh/docs/hun/h2004/h204/2041201.html </t>
  </si>
  <si>
    <t xml:space="preserve">http://portal.ksh.hu/pls/ksh/docs/hun/h2004/h205/2051201.html </t>
  </si>
  <si>
    <t xml:space="preserve">http://portal.ksh.hu/pls/ksh/docs/hun/h2004/h206/2061201.html </t>
  </si>
  <si>
    <t xml:space="preserve">http://portal.ksh.hu/pls/ksh/docs/hun/h2004/h207/2071201.html </t>
  </si>
  <si>
    <t xml:space="preserve">http://portal.ksh.hu/pls/ksh/docs/hun/h2004/h208/2081201.html </t>
  </si>
  <si>
    <t xml:space="preserve">http://portal.ksh.hu/pls/ksh/docs/hun/h2004/h209/2091201.html </t>
  </si>
  <si>
    <t xml:space="preserve">http://portal.ksh.hu/pls/ksh/docs/hun/h2004/h210/2101201.html </t>
  </si>
  <si>
    <t xml:space="preserve">http://portal.ksh.hu/pls/ksh/docs/hun/h2004/h211/2111201.html </t>
  </si>
  <si>
    <t xml:space="preserve">http://portal.ksh.hu/pls/ksh/docs/hun/h2004/h212/2121201.html </t>
  </si>
  <si>
    <t xml:space="preserve">http://portal.ksh.hu/pls/ksh/docs/hun/h2004/h213/2131201.html </t>
  </si>
  <si>
    <t xml:space="preserve">http://portal.ksh.hu/pls/ksh/docs/hun/h2004/h214/2141201.html </t>
  </si>
  <si>
    <t xml:space="preserve">http://portal.ksh.hu/pls/ksh/docs/hun/h2004/h215/2151201.html </t>
  </si>
  <si>
    <t xml:space="preserve">http://portal.ksh.hu/pls/ksh/docs/hun/h2004/h216/2161201.html </t>
  </si>
  <si>
    <t xml:space="preserve">http://portal.ksh.hu/pls/ksh/docs/hun/h2004/h217/2171201.html </t>
  </si>
  <si>
    <t xml:space="preserve">http://portal.ksh.hu/pls/ksh/docs/hun/h2004/h218/2181201.html </t>
  </si>
  <si>
    <t xml:space="preserve">http://portal.ksh.hu/pls/ksh/docs/hun/h2004/h219/2191201.html </t>
  </si>
  <si>
    <t>http://portal.ksh.hu/pls/ksh/docs/hun/h2004/h220/2201201.html</t>
  </si>
  <si>
    <t>Központi Statisztikai Hivatal, Bács-Kiskun Megyei Igazgatósága</t>
  </si>
  <si>
    <t>Központi Statisztikai Hivatal, Baranya Megyei Igazgatósága</t>
  </si>
  <si>
    <t>Központi Statisztikai Hivatal, Békés Megyei Igazgatósága</t>
  </si>
  <si>
    <t>Központi Statisztikai Hivatal, Borsod-Abaúj-Zemplén Megyei Igazgatósága</t>
  </si>
  <si>
    <t>Központi Statisztikai Hivatal, Csongrád Megyei Igazgatósága</t>
  </si>
  <si>
    <t>Központi Statisztikai Hivatal, Fejér Megyei Igazgatósága</t>
  </si>
  <si>
    <t>Központi Statisztikai Hivatal, Győr-Moson-Sopron Megyei Igazgatósága</t>
  </si>
  <si>
    <t>Központi Statisztikai Hivatal, Hajdú-Bihar Megyei Igazgatósága</t>
  </si>
  <si>
    <t>Központi Statisztikai Hivatal, Heves Megyei Igazgatósága</t>
  </si>
  <si>
    <t>Központi Statisztikai Hivatal, Komárom-Esztergom Megyei Igazgatósága</t>
  </si>
  <si>
    <t>Központi Statisztikai Hivatal, Nógrád Megyei Igazgatósága</t>
  </si>
  <si>
    <t>Központi Statisztikai Hivatal, Pest Megyei Igazgatósága</t>
  </si>
  <si>
    <t>Központi Statisztikai Hivatal, Somogy Megyei Igazgatósága</t>
  </si>
  <si>
    <t>Központi Statisztikai Hivatal, Szabolcs-Szatmár-Bereg Megyei Igazgatósága</t>
  </si>
  <si>
    <t>Központi Statisztikai Hivatal, Jász-Nagykun-Szolnok Megyei Igazgatósága</t>
  </si>
  <si>
    <t>Központi Statisztikai Hivatal, Tolna Megyei Igazgatósága</t>
  </si>
  <si>
    <t>Központi Statisztikai Hivatal, Vas Megyei Igazgatósága</t>
  </si>
  <si>
    <t>Központi Statisztikai Hivatal, Veszprém Megyei Igazgatósága</t>
  </si>
  <si>
    <t>Központi Statisztikai Hivatal, Zala Megyei Igazgatósága</t>
  </si>
  <si>
    <t xml:space="preserve">http://portal.ksh.hu/pls/ksh/docs/hun/h2004/h204/2041207.html </t>
  </si>
  <si>
    <t xml:space="preserve">http://portal.ksh.hu/pls/ksh/docs/hun/h2004/h203/2031207.html </t>
  </si>
  <si>
    <t xml:space="preserve">http://portal.ksh.hu/pls/ksh/docs/hun/h2004/h202/2021207.html </t>
  </si>
  <si>
    <t xml:space="preserve">http://portal.ksh.hu/pls/ksh/docs/hun/h2004/h205/2051207.html </t>
  </si>
  <si>
    <t xml:space="preserve">http://portal.ksh.hu/pls/ksh/docs/hun/h2004/h206/2061207.html </t>
  </si>
  <si>
    <t xml:space="preserve">http://portal.ksh.hu/pls/ksh/docs/hun/h2004/h207/2071207.html </t>
  </si>
  <si>
    <t xml:space="preserve">http://portal.ksh.hu/pls/ksh/docs/hun/h2004/h208/2081207.html </t>
  </si>
  <si>
    <t xml:space="preserve">http://portal.ksh.hu/pls/ksh/docs/hun/h2004/h209/2091207.html </t>
  </si>
  <si>
    <t xml:space="preserve">http://portal.ksh.hu/pls/ksh/docs/hun/h2004/h210/2101207.html </t>
  </si>
  <si>
    <t xml:space="preserve">http://portal.ksh.hu/pls/ksh/docs/hun/h2004/h211/2111207.html </t>
  </si>
  <si>
    <t xml:space="preserve">http://portal.ksh.hu/pls/ksh/docs/hun/h2004/h212/2121207.html </t>
  </si>
  <si>
    <t xml:space="preserve">http://portal.ksh.hu/pls/ksh/docs/hun/h2004/h213/2131207.html </t>
  </si>
  <si>
    <t xml:space="preserve">http://portal.ksh.hu/pls/ksh/docs/hun/h2004/h214/2141207.html </t>
  </si>
  <si>
    <t xml:space="preserve">http://portal.ksh.hu/pls/ksh/docs/hun/h2004/h215/2151207.html </t>
  </si>
  <si>
    <t xml:space="preserve">http://portal.ksh.hu/pls/ksh/docs/hun/h2004/h216/2161207.html </t>
  </si>
  <si>
    <t xml:space="preserve">http://portal.ksh.hu/pls/ksh/docs/hun/h2004/h217/2171207.html </t>
  </si>
  <si>
    <t xml:space="preserve">http://portal.ksh.hu/pls/ksh/docs/hun/h2004/h218/2181207.html </t>
  </si>
  <si>
    <t xml:space="preserve">http://portal.ksh.hu/pls/ksh/docs/hun/h2004/h219/2191207.html </t>
  </si>
  <si>
    <t>http://portal.ksh.hu/pls/ksh/docs/hun/h2004/h220/2201271.html</t>
  </si>
  <si>
    <t xml:space="preserve">http://portal.ksh.hu/pls/ksh/docs/hun/h2003/h203/2031207.html </t>
  </si>
  <si>
    <t xml:space="preserve">http://portal.ksh.hu/pls/ksh/docs/hun/h2003/h202/2021207.html </t>
  </si>
  <si>
    <t xml:space="preserve">http://portal.ksh.hu/pls/ksh/docs/hun/h2003/h219/2191201.html </t>
  </si>
  <si>
    <t xml:space="preserve">http://portal.ksh.hu/pls/ksh/docs/hun/h2003/h218/2181201.html </t>
  </si>
  <si>
    <t xml:space="preserve">http://portal.ksh.hu/pls/ksh/docs/hun/h2003/h217/2171201.html </t>
  </si>
  <si>
    <t xml:space="preserve">http://portal.ksh.hu/pls/ksh/docs/hun/h2003/h216/2161201.html </t>
  </si>
  <si>
    <t xml:space="preserve">http://portal.ksh.hu/pls/ksh/docs/hun/h2003/h215/2151201.html </t>
  </si>
  <si>
    <t xml:space="preserve">http://portal.ksh.hu/pls/ksh/docs/hun/h2003/h214/2141201.html </t>
  </si>
  <si>
    <t xml:space="preserve">http://portal.ksh.hu/pls/ksh/docs/hun/h2003/h213/2131201.html </t>
  </si>
  <si>
    <t xml:space="preserve">http://portal.ksh.hu/pls/ksh/docs/hun/h2003/h212/2121201.html </t>
  </si>
  <si>
    <t xml:space="preserve">http://portal.ksh.hu/pls/ksh/docs/hun/h2003/h211/2111201.html </t>
  </si>
  <si>
    <t xml:space="preserve">http://portal.ksh.hu/pls/ksh/docs/hun/h2003/h210/2101201.html </t>
  </si>
  <si>
    <t xml:space="preserve">http://portal.ksh.hu/pls/ksh/docs/hun/h2003/h209/2091201.html </t>
  </si>
  <si>
    <t xml:space="preserve">http://portal.ksh.hu/pls/ksh/docs/hun/h2003/h208/2081201.html </t>
  </si>
  <si>
    <t xml:space="preserve">http://portal.ksh.hu/pls/ksh/docs/hun/h2003/h207/2071201.html </t>
  </si>
  <si>
    <t xml:space="preserve">http://portal.ksh.hu/pls/ksh/docs/hun/h2003/h206/2061201.html </t>
  </si>
  <si>
    <t xml:space="preserve">http://portal.ksh.hu/pls/ksh/docs/hun/h2003/h205/2051201.html </t>
  </si>
  <si>
    <t xml:space="preserve">http://portal.ksh.hu/pls/ksh/docs/hun/h2003/h204/2041201.html </t>
  </si>
  <si>
    <t xml:space="preserve">http://portal.ksh.hu/pls/ksh/docs/hun/h2003/h203/2031201.html </t>
  </si>
  <si>
    <t xml:space="preserve">http://portal.ksh.hu/pls/ksh/docs/hun/h2001/h215/2151201.html </t>
  </si>
  <si>
    <t xml:space="preserve">http://portal.ksh.hu/pls/ksh/docs/hun/h2001/h216/2161201.html </t>
  </si>
  <si>
    <t xml:space="preserve">http://portal.ksh.hu/pls/ksh/docs/hun/h2001/h217/2171201.html </t>
  </si>
  <si>
    <t xml:space="preserve">http://portal.ksh.hu/pls/ksh/docs/hun/h2001/h218/2181201.html </t>
  </si>
  <si>
    <t xml:space="preserve">http://portal.ksh.hu/pls/ksh/docs/hun/h2001/h219/2191201.html </t>
  </si>
  <si>
    <t>Baranya megye állatállománya 2004</t>
  </si>
  <si>
    <t>Bács-Kiskun megye állatállománya 2004</t>
  </si>
  <si>
    <t>Békés megye állatállománya 2004</t>
  </si>
  <si>
    <t>Borsod-Abaúj-Zemplén megye állatállománya 2004</t>
  </si>
  <si>
    <t>Csongrád megye állatállománya 2004</t>
  </si>
  <si>
    <t>Fejér megye állatállománya 2004</t>
  </si>
  <si>
    <t>Győr-Moson-Sopron megye állatállománya 2004</t>
  </si>
  <si>
    <t>Hajdú-Bihar megye állatállománya 2004</t>
  </si>
  <si>
    <t>Heves megye állatállománya 2004</t>
  </si>
  <si>
    <t>Komárom-Esztergom megye állatállománya 2004</t>
  </si>
  <si>
    <t>Nógrád megye állatállománya 2004</t>
  </si>
  <si>
    <t>Pest megye állatállománya 2004</t>
  </si>
  <si>
    <t>Somogy megye állatállománya 2004</t>
  </si>
  <si>
    <t>Szabolcs-Szatmár-Bereg megye állatállománya 2004</t>
  </si>
  <si>
    <t>Jász-Nagykun-Szolnok megye állatállománya 2004</t>
  </si>
  <si>
    <t>Tolna megye állatállománya 2004</t>
  </si>
  <si>
    <t>Vas megye állatállománya 2004</t>
  </si>
  <si>
    <t>Veszprém megye állatállománya 2004</t>
  </si>
  <si>
    <t>Zala megye állatállománya 2004</t>
  </si>
  <si>
    <t>Baranya megye vágóállattermelése 2004</t>
  </si>
  <si>
    <t>Bács-Kiskun megye vágóállattermelése 2004</t>
  </si>
  <si>
    <t>Békés megye vágóállattermelése 2004</t>
  </si>
  <si>
    <t>Borsod-Abaúj-Zemplén megye vágóállattermelése 2004</t>
  </si>
  <si>
    <t>Csongrád megye vágóállattermelése 2004</t>
  </si>
  <si>
    <t>Fejér megye vágóállattermelése 2004</t>
  </si>
  <si>
    <t>Győr-Moson-Sopron megye vágóállattermelése 2004</t>
  </si>
  <si>
    <t>Hajdú-Bihar megye vágóállattermelése 2004</t>
  </si>
  <si>
    <t>Heves megye vágóállattermelése 2004</t>
  </si>
  <si>
    <t>Komárom-Esztergom megye vágóállattermelése 2004</t>
  </si>
  <si>
    <t>Nógrád megye vágóállattermelése 2004</t>
  </si>
  <si>
    <t>Pest megye vágóállattermelése 2004</t>
  </si>
  <si>
    <t>Somogy megye vágóállattermelése 2004</t>
  </si>
  <si>
    <t>Szabolcs-Szatmár-Bereg megye vágóállattermelése 2004</t>
  </si>
  <si>
    <t>Jász-Nagykun-Szolnok megye vágóállattermelése 2004</t>
  </si>
  <si>
    <t>Tolna megye vágóállattermelése 2004</t>
  </si>
  <si>
    <t>Vas megye vágóállattermelése 2004</t>
  </si>
  <si>
    <t>Veszprém megye vágóállattermelése 2004</t>
  </si>
  <si>
    <t>Zala megye vágóállattermelése 2004</t>
  </si>
  <si>
    <t>Baranya megye állatállománya 2002-2003</t>
  </si>
  <si>
    <t>Bács-Kiskun megye állatállománya 2002-2003</t>
  </si>
  <si>
    <t>Békés megye állatállománya 2002-2003</t>
  </si>
  <si>
    <t>Borsod-Abaúj-Zemplén megye állatállománya 2002-2003</t>
  </si>
  <si>
    <t>Csongrád megye állatállománya 2002-2003</t>
  </si>
  <si>
    <t>Fejér megye állatállománya 2002-2003</t>
  </si>
  <si>
    <t>Győr-Moson-Sopron megye állatállománya 2002-2003</t>
  </si>
  <si>
    <t>Hajdú-Bihar megye állatállománya 2002-2003</t>
  </si>
  <si>
    <t>Heves megye állatállománya 2002-2003</t>
  </si>
  <si>
    <t>Komárom-Esztergom megye állatállománya 2002-2003</t>
  </si>
  <si>
    <t>Nógrád megye állatállománya 2002-2003</t>
  </si>
  <si>
    <t>Pest megye állatállománya 2002-2003</t>
  </si>
  <si>
    <t>Somogy megye állatállománya 2002-2003</t>
  </si>
  <si>
    <t>Szabolcs-Szatmár-Bereg megye állatállománya 2002-2003</t>
  </si>
  <si>
    <t>Jász-Nagykun-Szolnok megye állatállománya 2002-2003</t>
  </si>
  <si>
    <t>Tolna megye állatállománya 2002-2003</t>
  </si>
  <si>
    <t>Vas megye állatállománya 2002-2003</t>
  </si>
  <si>
    <t>Veszprém megye állatállománya 2002-2003</t>
  </si>
  <si>
    <t>Zala megye állatállománya 2002-2003</t>
  </si>
  <si>
    <t>http://portal.ksh.hu/pls/ksh/docs/hun/h2003/h220/2201201.html</t>
  </si>
  <si>
    <t>Baranya megye vágóállattermelése 2002-2003</t>
  </si>
  <si>
    <t>Bács-Kiskun megye vágóállattermelése 2002-2003</t>
  </si>
  <si>
    <t>Békés megye vágóállattermelése 2002-2003</t>
  </si>
  <si>
    <t xml:space="preserve">http://portal.ksh.hu/pls/ksh/docs/hun/h2003/h204/2041207.html </t>
  </si>
  <si>
    <t>Borsod-Abaúj-Zemplén megye vágóállattermelése 2002-2003</t>
  </si>
  <si>
    <t xml:space="preserve">http://portal.ksh.hu/pls/ksh/docs/hun/h2003/h205/2051207.html </t>
  </si>
  <si>
    <t>Csongrád megye vágóállattermelése 2002-2003</t>
  </si>
  <si>
    <t xml:space="preserve">http://portal.ksh.hu/pls/ksh/docs/hun/h2003/h206/2061207.html </t>
  </si>
  <si>
    <t>Fejér megye vágóállattermelése 2002-2003</t>
  </si>
  <si>
    <t xml:space="preserve">http://portal.ksh.hu/pls/ksh/docs/hun/h2003/h207/2071207.html </t>
  </si>
  <si>
    <t xml:space="preserve">http://portal.ksh.hu/pls/ksh/docs/hun/h2003/h208/2081207.html </t>
  </si>
  <si>
    <t>Győr-Moson-Sopron megye vágóállattermelése 2002-2003</t>
  </si>
  <si>
    <t>Hajdú-Bihar megye vágóállattermelése 2002-2003</t>
  </si>
  <si>
    <t xml:space="preserve">http://portal.ksh.hu/pls/ksh/docs/hun/h2003/h209/2091207.html </t>
  </si>
  <si>
    <t>Heves megye vágóállattermelése 2002-2003</t>
  </si>
  <si>
    <t xml:space="preserve">http://portal.ksh.hu/pls/ksh/docs/hun/h2003/h210/2101207.html </t>
  </si>
  <si>
    <t>Komárom-Esztergom megye vágóállattermelése 2002-2003</t>
  </si>
  <si>
    <t xml:space="preserve">http://portal.ksh.hu/pls/ksh/docs/hun/h2003/h211/2111207.html </t>
  </si>
  <si>
    <t>Nógrád megye vágóállattermelése 2002-2003</t>
  </si>
  <si>
    <t xml:space="preserve">http://portal.ksh.hu/pls/ksh/docs/hun/h2003/h212/2121207.html </t>
  </si>
  <si>
    <t>Pest megye vágóállattermelése 2002-2003</t>
  </si>
  <si>
    <t xml:space="preserve">http://portal.ksh.hu/pls/ksh/docs/hun/h2003/h213/2131207.html </t>
  </si>
  <si>
    <t>Somogy megye vágóállattermelése 2002-2003</t>
  </si>
  <si>
    <t xml:space="preserve">http://portal.ksh.hu/pls/ksh/docs/hun/h2003/h214/2141207.html </t>
  </si>
  <si>
    <t>Szabolcs-Szatmár-Bereg megye vágóállattermelése 2002-2003</t>
  </si>
  <si>
    <t xml:space="preserve">http://portal.ksh.hu/pls/ksh/docs/hun/h2003/h215/2151207.html </t>
  </si>
  <si>
    <t>Jász-Nagykun-Szolnok megye vágóállattermelése 2002-2003</t>
  </si>
  <si>
    <t xml:space="preserve">http://portal.ksh.hu/pls/ksh/docs/hun/h2003/h216/2161207.html </t>
  </si>
  <si>
    <t>Tolna megye vágóállattermelése 2002-2003</t>
  </si>
  <si>
    <t xml:space="preserve">http://portal.ksh.hu/pls/ksh/docs/hun/h2003/h217/2171207.html </t>
  </si>
  <si>
    <t>Vas megye vágóállattermelése 2002-2003</t>
  </si>
  <si>
    <t xml:space="preserve">http://portal.ksh.hu/pls/ksh/docs/hun/h2003/h218/2181207.html </t>
  </si>
  <si>
    <t>Veszprém megye vágóállattermelése 2002-2003</t>
  </si>
  <si>
    <t xml:space="preserve">http://portal.ksh.hu/pls/ksh/docs/hun/h2003/h219/2191207.html </t>
  </si>
  <si>
    <t>Zala megye vágóállattermelése 2002-2003</t>
  </si>
  <si>
    <t>http://portal.ksh.hu/pls/ksh/docs/hun/h2003/h220/2201271.html</t>
  </si>
  <si>
    <t xml:space="preserve">http://portal.ksh.hu/pls/ksh/docs/hun/h2004/h202/2021201.html </t>
  </si>
  <si>
    <t>Baranya megye állatállománya 1995-2001</t>
  </si>
  <si>
    <t>Bács-Kiskun megye állatállománya 1995-2001</t>
  </si>
  <si>
    <t xml:space="preserve">http://portal.ksh.hu/pls/ksh/docs/hun/h2001/h202/2021201.html </t>
  </si>
  <si>
    <t xml:space="preserve">http://portal.ksh.hu/pls/ksh/docs/hun/h2001/h203/2031201.html </t>
  </si>
  <si>
    <t>Békés megye állatállománya 1995-2001</t>
  </si>
  <si>
    <t xml:space="preserve">http://portal.ksh.hu/pls/ksh/docs/hun/h2001/h204/2041201.html </t>
  </si>
  <si>
    <t>Borsod-Abaúj-Zemplén megye állatállománya 1995-2001</t>
  </si>
  <si>
    <t xml:space="preserve">http://portal.ksh.hu/pls/ksh/docs/hun/h2001/h205/2051201.html </t>
  </si>
  <si>
    <t>Csongrád megye állatállománya 1995-2001</t>
  </si>
  <si>
    <t xml:space="preserve">http://portal.ksh.hu/pls/ksh/docs/hun/h2001/h206/2061201.html </t>
  </si>
  <si>
    <t>Fejér megye állatállománya 1995-2001</t>
  </si>
  <si>
    <t xml:space="preserve">http://portal.ksh.hu/pls/ksh/docs/hun/h2001/h207/2071201.html </t>
  </si>
  <si>
    <t>Győr-Moson-Sopron megye állatállománya 1995-2001</t>
  </si>
  <si>
    <t>Hajdú-Bihar megye állatállománya 1995-2001</t>
  </si>
  <si>
    <t xml:space="preserve">http://portal.ksh.hu/pls/ksh/docs/hun/h2001/h208/2081201.html </t>
  </si>
  <si>
    <t xml:space="preserve">http://portal.ksh.hu/pls/ksh/docs/hun/h2001/h209/2091201.html </t>
  </si>
  <si>
    <t>Heves megye állatállománya1995-2001</t>
  </si>
  <si>
    <t xml:space="preserve">http://portal.ksh.hu/pls/ksh/docs/hun/h2001/h210/2101201.html </t>
  </si>
  <si>
    <t>Komárom-Esztergom megye állatállománya 1995-2001</t>
  </si>
  <si>
    <t xml:space="preserve">http://portal.ksh.hu/pls/ksh/docs/hun/h2001/h211/2111201.html </t>
  </si>
  <si>
    <t>Nógrád megye állatállománya 1995-2001</t>
  </si>
  <si>
    <t>Pest megye állatállománya 1995-2001</t>
  </si>
  <si>
    <t>Somogy megye állatállománya 1995-2001</t>
  </si>
  <si>
    <t>Szabolcs-Szatmár-Bereg megye állatállománya 1995-2001</t>
  </si>
  <si>
    <t xml:space="preserve">http://portal.ksh.hu/pls/ksh/docs/hun/h2001/h212/2121201.html </t>
  </si>
  <si>
    <t xml:space="preserve">http://portal.ksh.hu/pls/ksh/docs/hun/h2001/h213/2131201.html </t>
  </si>
  <si>
    <t xml:space="preserve">http://portal.ksh.hu/pls/ksh/docs/hun/h2001/h214/2141201.html </t>
  </si>
  <si>
    <t>Jász-Nagykun-Szolnok megye állatállománya 1995-2001</t>
  </si>
  <si>
    <t>Tolna megye állatállománya 1995-2001</t>
  </si>
  <si>
    <t>Vas megye állatállománya 1995-2001</t>
  </si>
  <si>
    <t>Veszprém megye állatállománya 1995-2001</t>
  </si>
  <si>
    <t>Zala megye állatállománya 1995-2001</t>
  </si>
  <si>
    <t>http://portal.ksh.hu/pls/ksh/docs/hun/h2001/h220/2201201.html</t>
  </si>
  <si>
    <t>Az "irodalomjegyzék" munkalapon megtalálhatók a munkasorán felhasznált könyvek, honlapok ….</t>
  </si>
  <si>
    <t>A felhasznált adatok a Központi Statisztikai Hivatal internetes adatbázisából származnak (lásd: irodalomjegyzék).</t>
  </si>
  <si>
    <t xml:space="preserve">A vizsgálat célja annak levezetése, hogy a sertések átlagos vágósúlya mikor áll be 100-120 kg közé, </t>
  </si>
  <si>
    <t>és a Solver eszköz használatával kaptam meg, ahol is Solver paramétereit, korlátozó feltételeit a szakértői véleményeknek megfelelően állítottam be.</t>
  </si>
  <si>
    <t>-</t>
  </si>
  <si>
    <t>a módosuló cella bármelyik a szakértői vélemények által meghatározott oszlop megfelelő cellája, a korlátozó feltételek pedig</t>
  </si>
  <si>
    <t>a követekzők:</t>
  </si>
  <si>
    <t xml:space="preserve">ennek oka, lehet, hogy míg az "országos adatok" a valóságos KSH által felmért megyei állományra vonatkoznak, </t>
  </si>
  <si>
    <t>Láthatóan a vágósúlyok az "országos adatok" munkalapon minden évben kevesebbek mint a "sertes HU" munkalapon,</t>
  </si>
  <si>
    <t>Éppen ezért nem lehet egyetlen statisztikai adatbázis adatira sem 100%-okos megbízhatósággal támaszkodni, hiszen</t>
  </si>
  <si>
    <t>számos hiba előfordulhat ezekben az adatbázisokban.</t>
  </si>
  <si>
    <t xml:space="preserve">A modulban Magyarország sertéstenyésztésének adatait vizsgáltam 1995-2004 között. Az országos adatok elemzéséhez, szükséges volt a 19 megyei adat elemzésére, amelyeket külön-külön munklapokon megtalálhatók. </t>
  </si>
  <si>
    <t xml:space="preserve">A Solvert az L oszlop-ban található hiba minimalizálására használtam, ahol is a célcella az L oszlop megfelelő cellája (minden cellára külön-külön el kell végezni a műveletet), </t>
  </si>
  <si>
    <t>A kettő közötti különbséget (ennek kell minimálisnak lennie) a L oszlop mutatja.</t>
  </si>
  <si>
    <t>jelölt cellák tartalma szakértő vélemények alapján és a Solver segítségével határoztam meg</t>
  </si>
  <si>
    <t xml:space="preserve"> sárgával  </t>
  </si>
  <si>
    <t xml:space="preserve"> jelölt cellák tartalmazzák az alapadatokat (KSH)</t>
  </si>
  <si>
    <t>addig a "sertes HU" munkalap eredményei egy reprezentatívebb felmérés eredményeire alapulnak.</t>
  </si>
  <si>
    <t>mivel nem mindegy, hogy hány kocától származik az elhullot malac, és hány évik élnek ezek a kocák, mennyi kerül a levágásra.</t>
  </si>
  <si>
    <t>súlyozott átlag képlete:</t>
  </si>
  <si>
    <r>
      <t>ahol f</t>
    </r>
    <r>
      <rPr>
        <vertAlign val="subscript"/>
        <sz val="10"/>
        <color indexed="12"/>
        <rFont val="Arial"/>
        <family val="2"/>
      </rPr>
      <t xml:space="preserve">i </t>
    </r>
    <r>
      <rPr>
        <sz val="10"/>
        <color indexed="12"/>
        <rFont val="Arial"/>
        <family val="2"/>
      </rPr>
      <t>a "súlyozás" és x</t>
    </r>
    <r>
      <rPr>
        <vertAlign val="subscript"/>
        <sz val="10"/>
        <color indexed="12"/>
        <rFont val="Arial"/>
        <family val="2"/>
      </rPr>
      <t>i</t>
    </r>
    <r>
      <rPr>
        <sz val="10"/>
        <color indexed="12"/>
        <rFont val="Arial"/>
        <family val="2"/>
      </rPr>
      <t xml:space="preserve"> az átlagolandó elemek.</t>
    </r>
  </si>
  <si>
    <t>Országos adatok</t>
  </si>
  <si>
    <t>Megyék összege</t>
  </si>
  <si>
    <t xml:space="preserve">E, F, G, H oszlopok a megyei és országos munkalapokon szakértői vélemények felhasználásával, </t>
  </si>
  <si>
    <r>
      <t>²</t>
    </r>
    <r>
      <rPr>
        <sz val="12"/>
        <color indexed="12"/>
        <rFont val="Times New Roman"/>
        <family val="1"/>
      </rPr>
      <t>     A malac elhullás (F oszlop) optimális esetben kevesebb, mint 15%. Az elhullási % annál nagyobb minél kisebb a született malacok súlya (ami a született malacok számával fordított arányban változik)</t>
    </r>
  </si>
  <si>
    <r>
      <t>²</t>
    </r>
    <r>
      <rPr>
        <sz val="12"/>
        <color indexed="12"/>
        <rFont val="Times New Roman"/>
        <family val="1"/>
      </rPr>
      <t>     A kocák termelési ciklusa (G oszlop) általában 3 év</t>
    </r>
  </si>
  <si>
    <r>
      <t>²</t>
    </r>
    <r>
      <rPr>
        <sz val="12"/>
        <color indexed="12"/>
        <rFont val="Times New Roman"/>
        <family val="1"/>
      </rPr>
      <t>     A sertés létszám megbecsülhető (I oszlop) a</t>
    </r>
  </si>
  <si>
    <r>
      <t>²</t>
    </r>
    <r>
      <rPr>
        <sz val="12"/>
        <color indexed="12"/>
        <rFont val="Times New Roman"/>
        <family val="1"/>
      </rPr>
      <t>     Vágó koca súlya (H oszlop) 0,15-0,2 t között mozog</t>
    </r>
  </si>
  <si>
    <t>Összes malac (C oszlop) = kocalétszám * született malac/koca</t>
  </si>
  <si>
    <t>Az országos adatok munkalapon a F,G,H oszlopok a megyei munkalapok megfelelő celláinak súlyozott átlag segítségével jöttek ki.</t>
  </si>
  <si>
    <t xml:space="preserve">A súlyozott átlagok kiszámításakor az F,G,H oszlopoknál a "súlyozás" alapja a B oszlop (koca létszám), </t>
  </si>
  <si>
    <t>Az országos adatok munkalapon a B, C, D, J oszlopok a megyei munkalapok megfelelő celláinak összegzése (szum)során jöttek ki.</t>
  </si>
  <si>
    <t>Az országos adatok munkalap E, I, K, L oszlopainak adati a megyei munkalpoknál említett képletek segítségével jöttek ki.</t>
  </si>
  <si>
    <t>Országos adatok és a megyék összegének különbözete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</si>
</sst>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0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"/>
    <numFmt numFmtId="188" formatCode="0.0000000"/>
    <numFmt numFmtId="189" formatCode="0.000000"/>
    <numFmt numFmtId="190" formatCode="0.00000"/>
    <numFmt numFmtId="191" formatCode="0.0%"/>
    <numFmt numFmtId="192" formatCode="_-* #,##0.000\ _€_-;\-* #,##0.000\ _€_-;_-* &quot;-&quot;??\ _€_-;_-@_-"/>
    <numFmt numFmtId="193" formatCode="_-* #,##0.0\ _€_-;\-* #,##0.0\ _€_-;_-* &quot;-&quot;??\ _€_-;_-@_-"/>
    <numFmt numFmtId="194" formatCode="_-* #,##0\ _€_-;\-* #,##0\ _€_-;_-* &quot;-&quot;??\ _€_-;_-@_-"/>
    <numFmt numFmtId="195" formatCode="0.00000000"/>
    <numFmt numFmtId="196" formatCode="&quot; ezer db&quot;"/>
    <numFmt numFmtId="197" formatCode="0.0&quot; ezer db&quot;"/>
    <numFmt numFmtId="198" formatCode="0&quot; db&quot;"/>
    <numFmt numFmtId="199" formatCode="0.0&quot; db&quot;"/>
    <numFmt numFmtId="200" formatCode="&quot;Igen&quot;;&quot;Igen&quot;;&quot;Nem&quot;"/>
    <numFmt numFmtId="201" formatCode="&quot;Igaz&quot;;&quot;Igaz&quot;;&quot;Hamis&quot;"/>
    <numFmt numFmtId="202" formatCode="&quot;Be&quot;;&quot;Be&quot;;&quot;Ki&quot;"/>
    <numFmt numFmtId="203" formatCode="0.00&quot; db&quot;"/>
    <numFmt numFmtId="204" formatCode="#,##0.000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0"/>
    </font>
    <font>
      <b/>
      <sz val="10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Wingdings"/>
      <family val="0"/>
    </font>
    <font>
      <i/>
      <sz val="12"/>
      <color indexed="12"/>
      <name val="Times New Roman"/>
      <family val="1"/>
    </font>
    <font>
      <vertAlign val="subscript"/>
      <sz val="12"/>
      <color indexed="12"/>
      <name val="Times New Roman"/>
      <family val="1"/>
    </font>
    <font>
      <sz val="12"/>
      <color indexed="12"/>
      <name val="Arial"/>
      <family val="0"/>
    </font>
    <font>
      <b/>
      <sz val="12"/>
      <name val="Times New Roman"/>
      <family val="1"/>
    </font>
    <font>
      <vertAlign val="subscript"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43" fontId="0" fillId="0" borderId="0" xfId="15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NumberFormat="1" applyFont="1" applyFill="1" applyBorder="1" applyAlignment="1" applyProtection="1">
      <alignment horizontal="center" vertical="center" wrapText="1"/>
      <protection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87" fontId="0" fillId="0" borderId="0" xfId="0" applyNumberFormat="1" applyFont="1" applyFill="1" applyBorder="1" applyAlignment="1" applyProtection="1">
      <alignment horizontal="right" vertical="top" wrapText="1"/>
      <protection locked="0"/>
    </xf>
    <xf numFmtId="186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 quotePrefix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10" fillId="2" borderId="0" xfId="0" applyFont="1" applyFill="1" applyBorder="1" applyAlignment="1">
      <alignment/>
    </xf>
    <xf numFmtId="14" fontId="5" fillId="2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3"/>
    </xf>
    <xf numFmtId="0" fontId="12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left" indent="4"/>
    </xf>
    <xf numFmtId="0" fontId="12" fillId="2" borderId="0" xfId="0" applyFont="1" applyFill="1" applyBorder="1" applyAlignment="1">
      <alignment horizontal="left" indent="4"/>
    </xf>
    <xf numFmtId="0" fontId="12" fillId="2" borderId="0" xfId="0" applyFont="1" applyFill="1" applyBorder="1" applyAlignment="1">
      <alignment horizontal="left" indent="3"/>
    </xf>
    <xf numFmtId="0" fontId="12" fillId="2" borderId="0" xfId="0" applyFont="1" applyFill="1" applyBorder="1" applyAlignment="1">
      <alignment horizontal="left" indent="2"/>
    </xf>
    <xf numFmtId="0" fontId="6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" xfId="0" applyNumberFormat="1" applyFont="1" applyFill="1" applyBorder="1" applyAlignment="1" applyProtection="1">
      <alignment/>
      <protection/>
    </xf>
    <xf numFmtId="186" fontId="0" fillId="4" borderId="1" xfId="0" applyNumberFormat="1" applyFont="1" applyFill="1" applyBorder="1" applyAlignment="1">
      <alignment/>
    </xf>
    <xf numFmtId="198" fontId="0" fillId="5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Fill="1" applyBorder="1" applyAlignment="1" applyProtection="1">
      <alignment/>
      <protection/>
    </xf>
    <xf numFmtId="9" fontId="0" fillId="5" borderId="1" xfId="21" applyFont="1" applyFill="1" applyBorder="1" applyAlignment="1">
      <alignment/>
    </xf>
    <xf numFmtId="4" fontId="0" fillId="5" borderId="1" xfId="0" applyNumberFormat="1" applyFont="1" applyFill="1" applyBorder="1" applyAlignment="1" applyProtection="1">
      <alignment horizontal="right" vertical="top" wrapText="1"/>
      <protection locked="0"/>
    </xf>
    <xf numFmtId="186" fontId="0" fillId="4" borderId="1" xfId="0" applyNumberFormat="1" applyFont="1" applyFill="1" applyBorder="1" applyAlignment="1" applyProtection="1">
      <alignment/>
      <protection/>
    </xf>
    <xf numFmtId="1" fontId="0" fillId="4" borderId="1" xfId="0" applyNumberFormat="1" applyFont="1" applyFill="1" applyBorder="1" applyAlignment="1" applyProtection="1">
      <alignment/>
      <protection/>
    </xf>
    <xf numFmtId="2" fontId="0" fillId="5" borderId="1" xfId="0" applyNumberFormat="1" applyFont="1" applyFill="1" applyBorder="1" applyAlignment="1">
      <alignment/>
    </xf>
    <xf numFmtId="1" fontId="5" fillId="6" borderId="1" xfId="0" applyNumberFormat="1" applyFont="1" applyFill="1" applyBorder="1" applyAlignment="1" applyProtection="1">
      <alignment horizontal="center"/>
      <protection/>
    </xf>
    <xf numFmtId="4" fontId="0" fillId="0" borderId="1" xfId="0" applyNumberFormat="1" applyFont="1" applyFill="1" applyBorder="1" applyAlignment="1" applyProtection="1">
      <alignment/>
      <protection/>
    </xf>
    <xf numFmtId="187" fontId="0" fillId="0" borderId="1" xfId="0" applyNumberFormat="1" applyFont="1" applyFill="1" applyBorder="1" applyAlignment="1" applyProtection="1">
      <alignment horizontal="right" vertical="top" wrapText="1"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Font="1" applyFill="1" applyBorder="1" applyAlignment="1">
      <alignment/>
    </xf>
    <xf numFmtId="1" fontId="0" fillId="4" borderId="1" xfId="0" applyNumberFormat="1" applyFont="1" applyFill="1" applyBorder="1" applyAlignment="1">
      <alignment/>
    </xf>
    <xf numFmtId="191" fontId="0" fillId="5" borderId="1" xfId="21" applyNumberFormat="1" applyFont="1" applyFill="1" applyBorder="1" applyAlignment="1">
      <alignment/>
    </xf>
    <xf numFmtId="2" fontId="0" fillId="5" borderId="1" xfId="21" applyNumberFormat="1" applyFont="1" applyFill="1" applyBorder="1" applyAlignment="1" applyProtection="1">
      <alignment/>
      <protection/>
    </xf>
    <xf numFmtId="2" fontId="0" fillId="0" borderId="1" xfId="0" applyNumberFormat="1" applyFont="1" applyFill="1" applyBorder="1" applyAlignment="1" applyProtection="1">
      <alignment/>
      <protection/>
    </xf>
    <xf numFmtId="0" fontId="0" fillId="4" borderId="1" xfId="0" applyFont="1" applyFill="1" applyBorder="1" applyAlignment="1">
      <alignment/>
    </xf>
    <xf numFmtId="186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187" fontId="0" fillId="4" borderId="1" xfId="0" applyNumberFormat="1" applyFont="1" applyFill="1" applyBorder="1" applyAlignment="1" applyProtection="1">
      <alignment horizontal="right" vertical="top" wrapText="1"/>
      <protection locked="0"/>
    </xf>
    <xf numFmtId="0" fontId="4" fillId="6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0" borderId="0" xfId="17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 horizontal="left" indent="3"/>
    </xf>
    <xf numFmtId="0" fontId="1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4" fontId="0" fillId="0" borderId="1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 horizontal="center"/>
      <protection/>
    </xf>
    <xf numFmtId="186" fontId="0" fillId="4" borderId="1" xfId="0" applyNumberFormat="1" applyFont="1" applyFill="1" applyBorder="1" applyAlignment="1" applyProtection="1">
      <alignment/>
      <protection/>
    </xf>
    <xf numFmtId="0" fontId="0" fillId="4" borderId="1" xfId="0" applyNumberFormat="1" applyFont="1" applyFill="1" applyBorder="1" applyAlignment="1" applyProtection="1">
      <alignment/>
      <protection/>
    </xf>
    <xf numFmtId="0" fontId="0" fillId="5" borderId="1" xfId="0" applyFont="1" applyFill="1" applyBorder="1" applyAlignment="1">
      <alignment/>
    </xf>
    <xf numFmtId="187" fontId="0" fillId="5" borderId="1" xfId="0" applyNumberFormat="1" applyFont="1" applyFill="1" applyBorder="1" applyAlignment="1" applyProtection="1">
      <alignment horizontal="right" vertical="top" wrapText="1"/>
      <protection locked="0"/>
    </xf>
    <xf numFmtId="3" fontId="0" fillId="0" borderId="1" xfId="0" applyNumberFormat="1" applyFont="1" applyFill="1" applyBorder="1" applyAlignment="1" applyProtection="1">
      <alignment horizontal="right" vertical="top" wrapText="1"/>
      <protection locked="0"/>
    </xf>
    <xf numFmtId="3" fontId="0" fillId="4" borderId="1" xfId="0" applyNumberFormat="1" applyFont="1" applyFill="1" applyBorder="1" applyAlignment="1" applyProtection="1">
      <alignment horizontal="right" vertical="top" wrapText="1"/>
      <protection locked="0"/>
    </xf>
    <xf numFmtId="0" fontId="0" fillId="4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3" fontId="5" fillId="6" borderId="1" xfId="0" applyNumberFormat="1" applyFont="1" applyFill="1" applyBorder="1" applyAlignment="1" applyProtection="1">
      <alignment horizontal="right" vertical="top" wrapText="1"/>
      <protection locked="0"/>
    </xf>
    <xf numFmtId="186" fontId="0" fillId="2" borderId="1" xfId="0" applyNumberFormat="1" applyFont="1" applyFill="1" applyBorder="1" applyAlignment="1" applyProtection="1">
      <alignment/>
      <protection/>
    </xf>
    <xf numFmtId="2" fontId="0" fillId="5" borderId="1" xfId="0" applyNumberFormat="1" applyFill="1" applyBorder="1" applyAlignment="1">
      <alignment/>
    </xf>
    <xf numFmtId="199" fontId="0" fillId="5" borderId="1" xfId="0" applyNumberFormat="1" applyFont="1" applyFill="1" applyBorder="1" applyAlignment="1" applyProtection="1">
      <alignment/>
      <protection/>
    </xf>
    <xf numFmtId="191" fontId="0" fillId="5" borderId="1" xfId="21" applyNumberFormat="1" applyFont="1" applyFill="1" applyBorder="1" applyAlignment="1" applyProtection="1">
      <alignment/>
      <protection/>
    </xf>
    <xf numFmtId="187" fontId="0" fillId="5" borderId="1" xfId="0" applyNumberFormat="1" applyFont="1" applyFill="1" applyBorder="1" applyAlignment="1" applyProtection="1">
      <alignment/>
      <protection/>
    </xf>
    <xf numFmtId="194" fontId="8" fillId="0" borderId="0" xfId="15" applyNumberFormat="1" applyFont="1" applyFill="1" applyBorder="1" applyAlignment="1" applyProtection="1">
      <alignment/>
      <protection/>
    </xf>
    <xf numFmtId="191" fontId="0" fillId="5" borderId="1" xfId="21" applyNumberFormat="1" applyFont="1" applyFill="1" applyBorder="1" applyAlignment="1" applyProtection="1">
      <alignment/>
      <protection/>
    </xf>
    <xf numFmtId="186" fontId="0" fillId="5" borderId="1" xfId="0" applyNumberFormat="1" applyFill="1" applyBorder="1" applyAlignment="1">
      <alignment/>
    </xf>
    <xf numFmtId="9" fontId="0" fillId="5" borderId="1" xfId="21" applyFont="1" applyFill="1" applyBorder="1" applyAlignment="1" applyProtection="1">
      <alignment horizontal="right" vertical="top" wrapText="1"/>
      <protection locked="0"/>
    </xf>
    <xf numFmtId="198" fontId="0" fillId="0" borderId="0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ksh.hu/pls/ksh/docs/hun/h2004/h203/2031201.html" TargetMode="External" /><Relationship Id="rId2" Type="http://schemas.openxmlformats.org/officeDocument/2006/relationships/hyperlink" Target="http://portal.ksh.hu/pls/ksh/docs/hun/h2004/h204/2041201.html" TargetMode="External" /><Relationship Id="rId3" Type="http://schemas.openxmlformats.org/officeDocument/2006/relationships/hyperlink" Target="http://portal.ksh.hu/pls/ksh/docs/hun/h2004/h205/2051201.html" TargetMode="External" /><Relationship Id="rId4" Type="http://schemas.openxmlformats.org/officeDocument/2006/relationships/hyperlink" Target="http://portal.ksh.hu/pls/ksh/docs/hun/h2004/h206/2061201.html" TargetMode="External" /><Relationship Id="rId5" Type="http://schemas.openxmlformats.org/officeDocument/2006/relationships/hyperlink" Target="http://portal.ksh.hu/pls/ksh/docs/hun/h2004/h207/2071201.html" TargetMode="External" /><Relationship Id="rId6" Type="http://schemas.openxmlformats.org/officeDocument/2006/relationships/hyperlink" Target="http://portal.ksh.hu/pls/ksh/docs/hun/h2004/h208/2081201.html" TargetMode="External" /><Relationship Id="rId7" Type="http://schemas.openxmlformats.org/officeDocument/2006/relationships/hyperlink" Target="http://portal.ksh.hu/pls/ksh/docs/hun/h2004/h210/2101201.html" TargetMode="External" /><Relationship Id="rId8" Type="http://schemas.openxmlformats.org/officeDocument/2006/relationships/hyperlink" Target="http://portal.ksh.hu/pls/ksh/docs/hun/h2004/h211/2111201.html" TargetMode="External" /><Relationship Id="rId9" Type="http://schemas.openxmlformats.org/officeDocument/2006/relationships/hyperlink" Target="http://portal.ksh.hu/pls/ksh/docs/hun/h2004/h212/2121201.html" TargetMode="External" /><Relationship Id="rId10" Type="http://schemas.openxmlformats.org/officeDocument/2006/relationships/hyperlink" Target="http://portal.ksh.hu/pls/ksh/docs/hun/h2004/h213/2131201.html" TargetMode="External" /><Relationship Id="rId11" Type="http://schemas.openxmlformats.org/officeDocument/2006/relationships/hyperlink" Target="http://portal.ksh.hu/pls/ksh/docs/hun/h2004/h214/2141201.html" TargetMode="External" /><Relationship Id="rId12" Type="http://schemas.openxmlformats.org/officeDocument/2006/relationships/hyperlink" Target="http://portal.ksh.hu/pls/ksh/docs/hun/h2004/h215/2151201.html" TargetMode="External" /><Relationship Id="rId13" Type="http://schemas.openxmlformats.org/officeDocument/2006/relationships/hyperlink" Target="http://portal.ksh.hu/pls/ksh/docs/hun/h2004/h216/2161201.html" TargetMode="External" /><Relationship Id="rId14" Type="http://schemas.openxmlformats.org/officeDocument/2006/relationships/hyperlink" Target="http://portal.ksh.hu/pls/ksh/docs/hun/h2004/h217/2171201.html" TargetMode="External" /><Relationship Id="rId15" Type="http://schemas.openxmlformats.org/officeDocument/2006/relationships/hyperlink" Target="http://portal.ksh.hu/pls/ksh/docs/hun/h2004/h218/2181201.html" TargetMode="External" /><Relationship Id="rId16" Type="http://schemas.openxmlformats.org/officeDocument/2006/relationships/hyperlink" Target="http://portal.ksh.hu/pls/ksh/docs/hun/h2004/h219/2191201.html" TargetMode="External" /><Relationship Id="rId17" Type="http://schemas.openxmlformats.org/officeDocument/2006/relationships/hyperlink" Target="http://portal.ksh.hu/pls/ksh/docs/hun/h2004/h220/2201201.html" TargetMode="External" /><Relationship Id="rId18" Type="http://schemas.openxmlformats.org/officeDocument/2006/relationships/hyperlink" Target="http://portal.ksh.hu/pls/ksh/docs/hun/h2004/h205/2051207.html" TargetMode="External" /><Relationship Id="rId19" Type="http://schemas.openxmlformats.org/officeDocument/2006/relationships/hyperlink" Target="http://portal.ksh.hu/pls/ksh/docs/hun/h2004/h206/2061207.html" TargetMode="External" /><Relationship Id="rId20" Type="http://schemas.openxmlformats.org/officeDocument/2006/relationships/hyperlink" Target="http://portal.ksh.hu/pls/ksh/docs/hun/h2004/h207/2071207.html" TargetMode="External" /><Relationship Id="rId21" Type="http://schemas.openxmlformats.org/officeDocument/2006/relationships/hyperlink" Target="http://portal.ksh.hu/pls/ksh/docs/hun/h2004/h208/2081207.html" TargetMode="External" /><Relationship Id="rId22" Type="http://schemas.openxmlformats.org/officeDocument/2006/relationships/hyperlink" Target="http://portal.ksh.hu/pls/ksh/docs/hun/h2004/h209/2091207.html" TargetMode="External" /><Relationship Id="rId23" Type="http://schemas.openxmlformats.org/officeDocument/2006/relationships/hyperlink" Target="http://portal.ksh.hu/pls/ksh/docs/hun/h2004/h210/2101207.html" TargetMode="External" /><Relationship Id="rId24" Type="http://schemas.openxmlformats.org/officeDocument/2006/relationships/hyperlink" Target="http://portal.ksh.hu/pls/ksh/docs/hun/h2004/h211/2111207.html" TargetMode="External" /><Relationship Id="rId25" Type="http://schemas.openxmlformats.org/officeDocument/2006/relationships/hyperlink" Target="http://portal.ksh.hu/pls/ksh/docs/hun/h2004/h212/2121207.html" TargetMode="External" /><Relationship Id="rId26" Type="http://schemas.openxmlformats.org/officeDocument/2006/relationships/hyperlink" Target="http://portal.ksh.hu/pls/ksh/docs/hun/h2004/h213/2131207.html" TargetMode="External" /><Relationship Id="rId27" Type="http://schemas.openxmlformats.org/officeDocument/2006/relationships/hyperlink" Target="http://portal.ksh.hu/pls/ksh/docs/hun/h2004/h214/2141207.html" TargetMode="External" /><Relationship Id="rId28" Type="http://schemas.openxmlformats.org/officeDocument/2006/relationships/hyperlink" Target="http://portal.ksh.hu/pls/ksh/docs/hun/h2004/h215/2151207.html" TargetMode="External" /><Relationship Id="rId29" Type="http://schemas.openxmlformats.org/officeDocument/2006/relationships/hyperlink" Target="http://portal.ksh.hu/pls/ksh/docs/hun/h2004/h216/2161207.html" TargetMode="External" /><Relationship Id="rId30" Type="http://schemas.openxmlformats.org/officeDocument/2006/relationships/hyperlink" Target="http://portal.ksh.hu/pls/ksh/docs/hun/h2004/h217/2171207.html" TargetMode="External" /><Relationship Id="rId31" Type="http://schemas.openxmlformats.org/officeDocument/2006/relationships/hyperlink" Target="http://portal.ksh.hu/pls/ksh/docs/hun/h2004/h218/2181207.html" TargetMode="External" /><Relationship Id="rId32" Type="http://schemas.openxmlformats.org/officeDocument/2006/relationships/hyperlink" Target="http://portal.ksh.hu/pls/ksh/docs/hun/h2004/h219/2191207.html" TargetMode="External" /><Relationship Id="rId33" Type="http://schemas.openxmlformats.org/officeDocument/2006/relationships/hyperlink" Target="http://portal.ksh.hu/pls/ksh/docs/hun/h2004/h220/2201271.html" TargetMode="External" /><Relationship Id="rId34" Type="http://schemas.openxmlformats.org/officeDocument/2006/relationships/hyperlink" Target="http://portal.ksh.hu/pls/ksh/docs/hun/h2004/h204/2041207.html" TargetMode="External" /><Relationship Id="rId35" Type="http://schemas.openxmlformats.org/officeDocument/2006/relationships/hyperlink" Target="http://portal.ksh.hu/pls/ksh/docs/hun/h2004/h203/2031207.html" TargetMode="External" /><Relationship Id="rId36" Type="http://schemas.openxmlformats.org/officeDocument/2006/relationships/hyperlink" Target="http://portal.ksh.hu/pls/ksh/docs/hun/h2004/h202/2021207.html" TargetMode="External" /><Relationship Id="rId37" Type="http://schemas.openxmlformats.org/officeDocument/2006/relationships/hyperlink" Target="http://portal.ksh.hu/pls/ksh/docs/hun/h2004/h209/2091201.html" TargetMode="External" /><Relationship Id="rId38" Type="http://schemas.openxmlformats.org/officeDocument/2006/relationships/hyperlink" Target="http://portal.ksh.hu/pls/ksh/docs/hun/h2003/h203/2031201.html" TargetMode="External" /><Relationship Id="rId39" Type="http://schemas.openxmlformats.org/officeDocument/2006/relationships/hyperlink" Target="http://portal.ksh.hu/pls/ksh/docs/hun/h2003/h204/2041201.html" TargetMode="External" /><Relationship Id="rId40" Type="http://schemas.openxmlformats.org/officeDocument/2006/relationships/hyperlink" Target="http://portal.ksh.hu/pls/ksh/docs/hun/h2003/h205/2051201.html" TargetMode="External" /><Relationship Id="rId41" Type="http://schemas.openxmlformats.org/officeDocument/2006/relationships/hyperlink" Target="http://portal.ksh.hu/pls/ksh/docs/hun/h2003/h206/2061201.html" TargetMode="External" /><Relationship Id="rId42" Type="http://schemas.openxmlformats.org/officeDocument/2006/relationships/hyperlink" Target="http://portal.ksh.hu/pls/ksh/docs/hun/h2003/h207/2071201.html" TargetMode="External" /><Relationship Id="rId43" Type="http://schemas.openxmlformats.org/officeDocument/2006/relationships/hyperlink" Target="http://portal.ksh.hu/pls/ksh/docs/hun/h2003/h208/2081201.html" TargetMode="External" /><Relationship Id="rId44" Type="http://schemas.openxmlformats.org/officeDocument/2006/relationships/hyperlink" Target="http://portal.ksh.hu/pls/ksh/docs/hun/h2003/h210/2101201.html" TargetMode="External" /><Relationship Id="rId45" Type="http://schemas.openxmlformats.org/officeDocument/2006/relationships/hyperlink" Target="http://portal.ksh.hu/pls/ksh/docs/hun/h2003/h211/2111201.html" TargetMode="External" /><Relationship Id="rId46" Type="http://schemas.openxmlformats.org/officeDocument/2006/relationships/hyperlink" Target="http://portal.ksh.hu/pls/ksh/docs/hun/h2003/h212/2121201.html" TargetMode="External" /><Relationship Id="rId47" Type="http://schemas.openxmlformats.org/officeDocument/2006/relationships/hyperlink" Target="http://portal.ksh.hu/pls/ksh/docs/hun/h2003/h213/2131201.html" TargetMode="External" /><Relationship Id="rId48" Type="http://schemas.openxmlformats.org/officeDocument/2006/relationships/hyperlink" Target="http://portal.ksh.hu/pls/ksh/docs/hun/h2003/h214/2141201.html" TargetMode="External" /><Relationship Id="rId49" Type="http://schemas.openxmlformats.org/officeDocument/2006/relationships/hyperlink" Target="http://portal.ksh.hu/pls/ksh/docs/hun/h2003/h215/2151201.html" TargetMode="External" /><Relationship Id="rId50" Type="http://schemas.openxmlformats.org/officeDocument/2006/relationships/hyperlink" Target="http://portal.ksh.hu/pls/ksh/docs/hun/h2003/h216/2161201.html" TargetMode="External" /><Relationship Id="rId51" Type="http://schemas.openxmlformats.org/officeDocument/2006/relationships/hyperlink" Target="http://portal.ksh.hu/pls/ksh/docs/hun/h2003/h217/2171201.html" TargetMode="External" /><Relationship Id="rId52" Type="http://schemas.openxmlformats.org/officeDocument/2006/relationships/hyperlink" Target="http://portal.ksh.hu/pls/ksh/docs/hun/h2003/h218/2181201.html" TargetMode="External" /><Relationship Id="rId53" Type="http://schemas.openxmlformats.org/officeDocument/2006/relationships/hyperlink" Target="http://portal.ksh.hu/pls/ksh/docs/hun/h2003/h219/2191201.html" TargetMode="External" /><Relationship Id="rId54" Type="http://schemas.openxmlformats.org/officeDocument/2006/relationships/hyperlink" Target="http://portal.ksh.hu/pls/ksh/docs/hun/h2003/h220/2201201.html" TargetMode="External" /><Relationship Id="rId55" Type="http://schemas.openxmlformats.org/officeDocument/2006/relationships/hyperlink" Target="http://portal.ksh.hu/pls/ksh/docs/hun/h2003/h205/2051207.html" TargetMode="External" /><Relationship Id="rId56" Type="http://schemas.openxmlformats.org/officeDocument/2006/relationships/hyperlink" Target="http://portal.ksh.hu/pls/ksh/docs/hun/h2003/h206/2061207.html" TargetMode="External" /><Relationship Id="rId57" Type="http://schemas.openxmlformats.org/officeDocument/2006/relationships/hyperlink" Target="http://portal.ksh.hu/pls/ksh/docs/hun/h2003/h207/2071207.html" TargetMode="External" /><Relationship Id="rId58" Type="http://schemas.openxmlformats.org/officeDocument/2006/relationships/hyperlink" Target="http://portal.ksh.hu/pls/ksh/docs/hun/h2003/h208/2081207.html" TargetMode="External" /><Relationship Id="rId59" Type="http://schemas.openxmlformats.org/officeDocument/2006/relationships/hyperlink" Target="http://portal.ksh.hu/pls/ksh/docs/hun/h2003/h209/2091207.html" TargetMode="External" /><Relationship Id="rId60" Type="http://schemas.openxmlformats.org/officeDocument/2006/relationships/hyperlink" Target="http://portal.ksh.hu/pls/ksh/docs/hun/h2003/h210/2101207.html" TargetMode="External" /><Relationship Id="rId61" Type="http://schemas.openxmlformats.org/officeDocument/2006/relationships/hyperlink" Target="http://portal.ksh.hu/pls/ksh/docs/hun/h2003/h211/2111207.html" TargetMode="External" /><Relationship Id="rId62" Type="http://schemas.openxmlformats.org/officeDocument/2006/relationships/hyperlink" Target="http://portal.ksh.hu/pls/ksh/docs/hun/h2003/h212/2121207.html" TargetMode="External" /><Relationship Id="rId63" Type="http://schemas.openxmlformats.org/officeDocument/2006/relationships/hyperlink" Target="http://portal.ksh.hu/pls/ksh/docs/hun/h2003/h213/2131207.html" TargetMode="External" /><Relationship Id="rId64" Type="http://schemas.openxmlformats.org/officeDocument/2006/relationships/hyperlink" Target="http://portal.ksh.hu/pls/ksh/docs/hun/h2003/h214/2141207.html" TargetMode="External" /><Relationship Id="rId65" Type="http://schemas.openxmlformats.org/officeDocument/2006/relationships/hyperlink" Target="http://portal.ksh.hu/pls/ksh/docs/hun/h2003/h215/2151207.html" TargetMode="External" /><Relationship Id="rId66" Type="http://schemas.openxmlformats.org/officeDocument/2006/relationships/hyperlink" Target="http://portal.ksh.hu/pls/ksh/docs/hun/h2003/h216/2161207.html" TargetMode="External" /><Relationship Id="rId67" Type="http://schemas.openxmlformats.org/officeDocument/2006/relationships/hyperlink" Target="http://portal.ksh.hu/pls/ksh/docs/hun/h2003/h217/2171207.html" TargetMode="External" /><Relationship Id="rId68" Type="http://schemas.openxmlformats.org/officeDocument/2006/relationships/hyperlink" Target="http://portal.ksh.hu/pls/ksh/docs/hun/h2003/h218/2181207.html" TargetMode="External" /><Relationship Id="rId69" Type="http://schemas.openxmlformats.org/officeDocument/2006/relationships/hyperlink" Target="http://portal.ksh.hu/pls/ksh/docs/hun/h2003/h219/2191207.html" TargetMode="External" /><Relationship Id="rId70" Type="http://schemas.openxmlformats.org/officeDocument/2006/relationships/hyperlink" Target="http://portal.ksh.hu/pls/ksh/docs/hun/h2003/h220/2201271.html" TargetMode="External" /><Relationship Id="rId71" Type="http://schemas.openxmlformats.org/officeDocument/2006/relationships/hyperlink" Target="http://portal.ksh.hu/pls/ksh/docs/hun/h2003/h204/2041207.html" TargetMode="External" /><Relationship Id="rId72" Type="http://schemas.openxmlformats.org/officeDocument/2006/relationships/hyperlink" Target="http://portal.ksh.hu/pls/ksh/docs/hun/h2003/h203/2031207.html" TargetMode="External" /><Relationship Id="rId73" Type="http://schemas.openxmlformats.org/officeDocument/2006/relationships/hyperlink" Target="http://portal.ksh.hu/pls/ksh/docs/hun/h2003/h202/2021207.html" TargetMode="External" /><Relationship Id="rId74" Type="http://schemas.openxmlformats.org/officeDocument/2006/relationships/hyperlink" Target="http://portal.ksh.hu/pls/ksh/docs/hun/h2003/h209/2091201.html" TargetMode="External" /><Relationship Id="rId75" Type="http://schemas.openxmlformats.org/officeDocument/2006/relationships/hyperlink" Target="http://portal.ksh.hu/pls/ksh/docs/hun/h2003/h202/2021201.html" TargetMode="External" /><Relationship Id="rId76" Type="http://schemas.openxmlformats.org/officeDocument/2006/relationships/hyperlink" Target="http://portal.ksh.hu/pls/ksh/docs/hun/h2004/h202/2021201.html" TargetMode="External" /><Relationship Id="rId77" Type="http://schemas.openxmlformats.org/officeDocument/2006/relationships/hyperlink" Target="http://portal.ksh.hu/pls/ksh/docs/hun/h2001/h203/2031201.html" TargetMode="External" /><Relationship Id="rId78" Type="http://schemas.openxmlformats.org/officeDocument/2006/relationships/hyperlink" Target="http://portal.ksh.hu/pls/ksh/docs/hun/h2001/h204/2041201.html" TargetMode="External" /><Relationship Id="rId79" Type="http://schemas.openxmlformats.org/officeDocument/2006/relationships/hyperlink" Target="http://portal.ksh.hu/pls/ksh/docs/hun/h2001/h205/2051201.html" TargetMode="External" /><Relationship Id="rId80" Type="http://schemas.openxmlformats.org/officeDocument/2006/relationships/hyperlink" Target="http://portal.ksh.hu/pls/ksh/docs/hun/h2001/h206/2061201.html" TargetMode="External" /><Relationship Id="rId81" Type="http://schemas.openxmlformats.org/officeDocument/2006/relationships/hyperlink" Target="http://portal.ksh.hu/pls/ksh/docs/hun/h2001/h207/2071201.html" TargetMode="External" /><Relationship Id="rId82" Type="http://schemas.openxmlformats.org/officeDocument/2006/relationships/hyperlink" Target="http://portal.ksh.hu/pls/ksh/docs/hun/h2001/h208/2081201.html" TargetMode="External" /><Relationship Id="rId83" Type="http://schemas.openxmlformats.org/officeDocument/2006/relationships/hyperlink" Target="http://portal.ksh.hu/pls/ksh/docs/hun/h2001/h210/2101201.html" TargetMode="External" /><Relationship Id="rId84" Type="http://schemas.openxmlformats.org/officeDocument/2006/relationships/hyperlink" Target="http://portal.ksh.hu/pls/ksh/docs/hun/h2001/h211/2111201.html" TargetMode="External" /><Relationship Id="rId85" Type="http://schemas.openxmlformats.org/officeDocument/2006/relationships/hyperlink" Target="http://portal.ksh.hu/pls/ksh/docs/hun/h2001/h212/2121201.html" TargetMode="External" /><Relationship Id="rId86" Type="http://schemas.openxmlformats.org/officeDocument/2006/relationships/hyperlink" Target="http://portal.ksh.hu/pls/ksh/docs/hun/h2001/h213/2131201.html" TargetMode="External" /><Relationship Id="rId87" Type="http://schemas.openxmlformats.org/officeDocument/2006/relationships/hyperlink" Target="http://portal.ksh.hu/pls/ksh/docs/hun/h2001/h214/2141201.html" TargetMode="External" /><Relationship Id="rId88" Type="http://schemas.openxmlformats.org/officeDocument/2006/relationships/hyperlink" Target="http://portal.ksh.hu/pls/ksh/docs/hun/h2001/h215/2151201.html" TargetMode="External" /><Relationship Id="rId89" Type="http://schemas.openxmlformats.org/officeDocument/2006/relationships/hyperlink" Target="http://portal.ksh.hu/pls/ksh/docs/hun/h2001/h216/2161201.html" TargetMode="External" /><Relationship Id="rId90" Type="http://schemas.openxmlformats.org/officeDocument/2006/relationships/hyperlink" Target="http://portal.ksh.hu/pls/ksh/docs/hun/h2001/h217/2171201.html" TargetMode="External" /><Relationship Id="rId91" Type="http://schemas.openxmlformats.org/officeDocument/2006/relationships/hyperlink" Target="http://portal.ksh.hu/pls/ksh/docs/hun/h2001/h218/2181201.html" TargetMode="External" /><Relationship Id="rId92" Type="http://schemas.openxmlformats.org/officeDocument/2006/relationships/hyperlink" Target="http://portal.ksh.hu/pls/ksh/docs/hun/h2001/h219/2191201.html" TargetMode="External" /><Relationship Id="rId93" Type="http://schemas.openxmlformats.org/officeDocument/2006/relationships/hyperlink" Target="http://portal.ksh.hu/pls/ksh/docs/hun/h2001/h220/2201201.html" TargetMode="External" /><Relationship Id="rId94" Type="http://schemas.openxmlformats.org/officeDocument/2006/relationships/hyperlink" Target="http://portal.ksh.hu/pls/ksh/docs/hun/h2001/h209/2091201.html" TargetMode="External" /><Relationship Id="rId95" Type="http://schemas.openxmlformats.org/officeDocument/2006/relationships/hyperlink" Target="http://portal.ksh.hu/pls/ksh/docs/hun/h2001/h202/2021201.html" TargetMode="External" /><Relationship Id="rId9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workbookViewId="0" topLeftCell="A1">
      <selection activeCell="A1" sqref="A1:B1"/>
    </sheetView>
  </sheetViews>
  <sheetFormatPr defaultColWidth="9.140625" defaultRowHeight="12.75"/>
  <cols>
    <col min="1" max="6" width="9.140625" style="5" customWidth="1"/>
    <col min="7" max="7" width="10.140625" style="5" bestFit="1" customWidth="1"/>
    <col min="8" max="16384" width="9.140625" style="5" customWidth="1"/>
  </cols>
  <sheetData>
    <row r="1" spans="1:2" ht="12.75">
      <c r="A1" s="95" t="s">
        <v>10</v>
      </c>
      <c r="B1" s="95"/>
    </row>
    <row r="2" spans="1:2" ht="12.75">
      <c r="A2" s="95" t="s">
        <v>13</v>
      </c>
      <c r="B2" s="95"/>
    </row>
    <row r="3" spans="1:2" ht="12.75">
      <c r="A3" s="95" t="s">
        <v>11</v>
      </c>
      <c r="B3" s="95"/>
    </row>
    <row r="4" spans="1:2" ht="12.75">
      <c r="A4" s="95" t="s">
        <v>12</v>
      </c>
      <c r="B4" s="95"/>
    </row>
    <row r="5" spans="1:2" ht="12.75">
      <c r="A5" s="96">
        <v>38375</v>
      </c>
      <c r="B5" s="96"/>
    </row>
    <row r="6" spans="1:2" ht="12.75">
      <c r="A6" s="26"/>
      <c r="B6" s="26"/>
    </row>
    <row r="7" spans="1:18" s="3" customFormat="1" ht="33.75" customHeight="1">
      <c r="A7" s="93" t="s">
        <v>305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5"/>
      <c r="N7" s="5"/>
      <c r="O7" s="5"/>
      <c r="P7" s="5"/>
      <c r="Q7" s="5"/>
      <c r="R7" s="5"/>
    </row>
    <row r="8" spans="1:18" s="3" customFormat="1" ht="30" customHeight="1">
      <c r="A8" s="93" t="s">
        <v>295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32"/>
      <c r="M8" s="5"/>
      <c r="N8" s="5"/>
      <c r="O8" s="5"/>
      <c r="P8" s="5"/>
      <c r="Q8" s="5"/>
      <c r="R8" s="5"/>
    </row>
    <row r="9" spans="1:18" s="3" customFormat="1" ht="14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5"/>
      <c r="N9" s="5"/>
      <c r="O9" s="5"/>
      <c r="P9" s="5"/>
      <c r="Q9" s="5"/>
      <c r="R9" s="5"/>
    </row>
    <row r="10" spans="1:18" s="4" customFormat="1" ht="13.5" customHeight="1">
      <c r="A10" s="33" t="s">
        <v>296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s="4" customFormat="1" ht="13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s="3" customFormat="1" ht="15.75" customHeight="1">
      <c r="A12" s="94" t="s">
        <v>7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</row>
    <row r="13" spans="1:9" ht="12.75">
      <c r="A13" s="94" t="s">
        <v>8</v>
      </c>
      <c r="B13" s="94"/>
      <c r="C13" s="94"/>
      <c r="G13" s="6" t="s">
        <v>9</v>
      </c>
      <c r="H13" s="6"/>
      <c r="I13" s="6"/>
    </row>
    <row r="14" spans="7:9" ht="12.75">
      <c r="G14" s="6"/>
      <c r="H14" s="6"/>
      <c r="I14" s="6"/>
    </row>
    <row r="15" spans="1:18" ht="15.75">
      <c r="A15" s="29" t="s">
        <v>317</v>
      </c>
      <c r="B15" s="30"/>
      <c r="C15" s="30"/>
      <c r="D15" s="30"/>
      <c r="E15" s="30"/>
      <c r="F15" s="30"/>
      <c r="G15" s="31"/>
      <c r="H15" s="31"/>
      <c r="I15" s="31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5.75">
      <c r="A16" s="29" t="s">
        <v>297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ht="15.75">
      <c r="A17" s="29" t="s">
        <v>306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5.75">
      <c r="A18" s="29" t="s">
        <v>299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5.75">
      <c r="A19" s="29" t="s">
        <v>300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5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5.75">
      <c r="A21" s="34" t="s">
        <v>59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15.75">
      <c r="A23" s="34" t="s">
        <v>318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5.75">
      <c r="A25" s="34" t="s">
        <v>319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5.75">
      <c r="A27" s="34" t="s">
        <v>320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8.75">
      <c r="A28" s="35" t="s">
        <v>58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5.75">
      <c r="A30" s="35" t="s">
        <v>49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5.75">
      <c r="A31" s="35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15.75">
      <c r="A32" s="36" t="s">
        <v>50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15.75">
      <c r="A33" s="36" t="s">
        <v>51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ht="15.75">
      <c r="A34" s="36" t="s">
        <v>52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ht="15.75">
      <c r="A35" s="36" t="s">
        <v>53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ht="15.75">
      <c r="A36" s="36" t="s">
        <v>54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15.75">
      <c r="A37" s="36" t="s">
        <v>55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15.75">
      <c r="A38" s="36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15.75">
      <c r="A39" s="34" t="s">
        <v>321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5.75">
      <c r="A40" s="36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ht="15.75">
      <c r="A41" s="37" t="s">
        <v>60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ht="15.75">
      <c r="A42" s="37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256" ht="14.25">
      <c r="A43" s="38" t="s">
        <v>322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pans="1:256" ht="14.25">
      <c r="A44" s="38" t="s">
        <v>61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pans="1:256" ht="14.25">
      <c r="A45" s="38" t="s">
        <v>62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pans="1:256" ht="14.25">
      <c r="A46" s="38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</row>
    <row r="47" spans="1:18" ht="15">
      <c r="A47" s="38" t="s">
        <v>56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ht="15">
      <c r="A48" s="38" t="s">
        <v>57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18" ht="15">
      <c r="A49" s="38" t="s">
        <v>307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1" ht="12.75">
      <c r="A51" s="5" t="s">
        <v>63</v>
      </c>
    </row>
    <row r="52" spans="1:2" ht="12.75">
      <c r="A52" s="79" t="s">
        <v>309</v>
      </c>
      <c r="B52" s="5" t="s">
        <v>310</v>
      </c>
    </row>
    <row r="53" spans="1:2" ht="12.75">
      <c r="A53" s="80" t="s">
        <v>64</v>
      </c>
      <c r="B53" s="5" t="s">
        <v>308</v>
      </c>
    </row>
    <row r="54" spans="1:2" ht="12.75">
      <c r="A54" s="63" t="s">
        <v>65</v>
      </c>
      <c r="B54" s="5" t="s">
        <v>68</v>
      </c>
    </row>
    <row r="55" spans="1:2" ht="12.75">
      <c r="A55" s="64" t="s">
        <v>67</v>
      </c>
      <c r="B55" s="5" t="s">
        <v>66</v>
      </c>
    </row>
    <row r="57" ht="12.75">
      <c r="A57" s="5" t="s">
        <v>323</v>
      </c>
    </row>
    <row r="58" ht="12.75">
      <c r="A58" s="5" t="s">
        <v>324</v>
      </c>
    </row>
    <row r="59" ht="12.75">
      <c r="A59" s="5" t="s">
        <v>312</v>
      </c>
    </row>
    <row r="60" ht="12.75"/>
    <row r="61" spans="1:5" ht="15.75">
      <c r="A61" s="5" t="s">
        <v>313</v>
      </c>
      <c r="E61" s="5" t="s">
        <v>314</v>
      </c>
    </row>
    <row r="62" ht="12.75"/>
    <row r="63" ht="12.75">
      <c r="A63" s="5" t="s">
        <v>325</v>
      </c>
    </row>
    <row r="65" ht="12.75">
      <c r="A65" s="5" t="s">
        <v>326</v>
      </c>
    </row>
    <row r="67" ht="12.75">
      <c r="A67" s="5" t="s">
        <v>69</v>
      </c>
    </row>
    <row r="69" ht="12.75">
      <c r="A69" s="5" t="s">
        <v>302</v>
      </c>
    </row>
    <row r="70" ht="12.75">
      <c r="A70" s="5" t="s">
        <v>301</v>
      </c>
    </row>
    <row r="71" ht="12.75">
      <c r="A71" s="5" t="s">
        <v>311</v>
      </c>
    </row>
    <row r="73" ht="12.75">
      <c r="A73" s="5" t="s">
        <v>303</v>
      </c>
    </row>
    <row r="74" ht="12.75">
      <c r="A74" s="5" t="s">
        <v>304</v>
      </c>
    </row>
    <row r="76" ht="12.75">
      <c r="A76" s="5" t="s">
        <v>294</v>
      </c>
    </row>
  </sheetData>
  <mergeCells count="9">
    <mergeCell ref="A7:L7"/>
    <mergeCell ref="A13:C13"/>
    <mergeCell ref="A1:B1"/>
    <mergeCell ref="A2:B2"/>
    <mergeCell ref="A5:B5"/>
    <mergeCell ref="A3:B3"/>
    <mergeCell ref="A12:R12"/>
    <mergeCell ref="A8:K8"/>
    <mergeCell ref="A4:B4"/>
  </mergeCells>
  <printOptions/>
  <pageMargins left="0.75" right="0.75" top="1" bottom="1" header="0.5" footer="0.5"/>
  <pageSetup orientation="portrait" paperSize="9" r:id="rId3"/>
  <legacyDrawing r:id="rId2"/>
  <oleObjects>
    <oleObject progId="Equation.3" shapeId="169713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12.28125" style="1" bestFit="1" customWidth="1"/>
    <col min="3" max="4" width="11.00390625" style="1" customWidth="1"/>
    <col min="5" max="6" width="12.00390625" style="1" customWidth="1"/>
    <col min="7" max="7" width="10.8515625" style="1" customWidth="1"/>
    <col min="8" max="8" width="10.421875" style="1" customWidth="1"/>
    <col min="9" max="9" width="12.00390625" style="1" customWidth="1"/>
    <col min="10" max="10" width="10.00390625" style="1" customWidth="1"/>
    <col min="11" max="11" width="12.00390625" style="1" bestFit="1" customWidth="1"/>
    <col min="12" max="12" width="9.57421875" style="1" bestFit="1" customWidth="1"/>
    <col min="13" max="13" width="14.57421875" style="1" customWidth="1"/>
    <col min="14" max="16384" width="9.140625" style="1" customWidth="1"/>
  </cols>
  <sheetData>
    <row r="1" spans="1:10" ht="12.75">
      <c r="A1" s="11">
        <v>38375</v>
      </c>
      <c r="E1" s="22" t="s">
        <v>45</v>
      </c>
      <c r="F1" s="12" t="s">
        <v>18</v>
      </c>
      <c r="J1" s="12"/>
    </row>
    <row r="2" s="10" customFormat="1" ht="12.75"/>
    <row r="3" spans="1:12" s="16" customFormat="1" ht="51">
      <c r="A3" s="13" t="s">
        <v>3</v>
      </c>
      <c r="B3" s="14" t="s">
        <v>15</v>
      </c>
      <c r="C3" s="14" t="s">
        <v>14</v>
      </c>
      <c r="D3" s="14" t="s">
        <v>40</v>
      </c>
      <c r="E3" s="14" t="s">
        <v>37</v>
      </c>
      <c r="F3" s="14" t="s">
        <v>36</v>
      </c>
      <c r="G3" s="14" t="s">
        <v>4</v>
      </c>
      <c r="H3" s="14" t="s">
        <v>16</v>
      </c>
      <c r="I3" s="14" t="s">
        <v>6</v>
      </c>
      <c r="J3" s="15" t="s">
        <v>38</v>
      </c>
      <c r="K3" s="14" t="s">
        <v>39</v>
      </c>
      <c r="L3" s="14" t="s">
        <v>5</v>
      </c>
    </row>
    <row r="4" spans="1:12" ht="12.75">
      <c r="A4" s="41">
        <v>95</v>
      </c>
      <c r="B4" s="42">
        <v>34</v>
      </c>
      <c r="C4" s="44">
        <f aca="true" t="shared" si="0" ref="C4:C13">$B4*$E4</f>
        <v>670.8496204210558</v>
      </c>
      <c r="D4" s="47">
        <v>425</v>
      </c>
      <c r="E4" s="43">
        <v>19.730871188854582</v>
      </c>
      <c r="F4" s="45">
        <v>0.03</v>
      </c>
      <c r="G4" s="46">
        <v>2</v>
      </c>
      <c r="H4" s="49">
        <v>0.2</v>
      </c>
      <c r="I4" s="71" t="s">
        <v>298</v>
      </c>
      <c r="J4" s="48">
        <v>31930</v>
      </c>
      <c r="K4" s="50">
        <f aca="true" t="shared" si="1" ref="K4:K13">(J4-(H4*(B4/G4)*1000))/(((E4*B4)*(1-F4))-((B5-B4)+(B4/G4)))</f>
        <v>44.80747402955984</v>
      </c>
      <c r="L4" s="71" t="s">
        <v>298</v>
      </c>
    </row>
    <row r="5" spans="1:12" ht="12.75">
      <c r="A5" s="41">
        <v>96</v>
      </c>
      <c r="B5" s="42">
        <v>31</v>
      </c>
      <c r="C5" s="44">
        <f t="shared" si="0"/>
        <v>310</v>
      </c>
      <c r="D5" s="47">
        <v>445</v>
      </c>
      <c r="E5" s="43">
        <v>10</v>
      </c>
      <c r="F5" s="45">
        <v>0.2</v>
      </c>
      <c r="G5" s="46">
        <v>3</v>
      </c>
      <c r="H5" s="49">
        <v>0.15</v>
      </c>
      <c r="I5" s="51">
        <f aca="true" t="shared" si="2" ref="I5:I13">((C5/6)+(C5/6)+(((((C4*(1-F4))-((B5-B4)+(B4/G4)))+((C5*(1-F5))-((B6-B5)+(B5/G5)))))/6)+B5)*1.05</f>
        <v>294.2433897331409</v>
      </c>
      <c r="J5" s="55">
        <v>24755.7</v>
      </c>
      <c r="K5" s="50">
        <f t="shared" si="1"/>
        <v>97.23058659217878</v>
      </c>
      <c r="L5" s="51">
        <f>(K5-122)^2</f>
        <v>613.5238405675535</v>
      </c>
    </row>
    <row r="6" spans="1:12" ht="12.75">
      <c r="A6" s="41">
        <v>97</v>
      </c>
      <c r="B6" s="42">
        <v>30</v>
      </c>
      <c r="C6" s="44">
        <f t="shared" si="0"/>
        <v>445.6263275851355</v>
      </c>
      <c r="D6" s="47">
        <v>433</v>
      </c>
      <c r="E6" s="43">
        <v>14.854210919504517</v>
      </c>
      <c r="F6" s="45">
        <v>0.19915251044824298</v>
      </c>
      <c r="G6" s="46">
        <v>2.608525624503263</v>
      </c>
      <c r="H6" s="49">
        <v>0.1506996574627809</v>
      </c>
      <c r="I6" s="51">
        <f t="shared" si="2"/>
        <v>289.3270271454777</v>
      </c>
      <c r="J6" s="48">
        <v>43625.26</v>
      </c>
      <c r="K6" s="50">
        <f t="shared" si="1"/>
        <v>121.99996472650012</v>
      </c>
      <c r="L6" s="51">
        <f aca="true" t="shared" si="3" ref="L6:L13">(K6-122)^2</f>
        <v>1.2442197934770016E-09</v>
      </c>
    </row>
    <row r="7" spans="1:12" ht="12.75">
      <c r="A7" s="41">
        <v>98</v>
      </c>
      <c r="B7" s="42">
        <v>32</v>
      </c>
      <c r="C7" s="44">
        <f t="shared" si="0"/>
        <v>386.8830313941033</v>
      </c>
      <c r="D7" s="47">
        <v>455</v>
      </c>
      <c r="E7" s="43">
        <v>12.090094731065728</v>
      </c>
      <c r="F7" s="45">
        <v>0.197385374656777</v>
      </c>
      <c r="G7" s="46">
        <v>2.7089249751856044</v>
      </c>
      <c r="H7" s="49">
        <v>0.15</v>
      </c>
      <c r="I7" s="51">
        <f t="shared" si="2"/>
        <v>281.8986124743587</v>
      </c>
      <c r="J7" s="48">
        <v>38579.95</v>
      </c>
      <c r="K7" s="50">
        <f t="shared" si="1"/>
        <v>121.99999341039192</v>
      </c>
      <c r="L7" s="51">
        <f t="shared" si="3"/>
        <v>4.3422934608186185E-11</v>
      </c>
    </row>
    <row r="8" spans="1:12" ht="12.75">
      <c r="A8" s="41">
        <v>99</v>
      </c>
      <c r="B8" s="42">
        <v>29</v>
      </c>
      <c r="C8" s="44">
        <f t="shared" si="0"/>
        <v>471.08317539832206</v>
      </c>
      <c r="D8" s="47">
        <v>430</v>
      </c>
      <c r="E8" s="43">
        <v>16.244247427528347</v>
      </c>
      <c r="F8" s="45">
        <v>0.2</v>
      </c>
      <c r="G8" s="46">
        <v>2.609942651738559</v>
      </c>
      <c r="H8" s="49">
        <v>0.15</v>
      </c>
      <c r="I8" s="51">
        <f t="shared" si="2"/>
        <v>312.8346744378708</v>
      </c>
      <c r="J8" s="48">
        <v>46776.84</v>
      </c>
      <c r="K8" s="50">
        <f t="shared" si="1"/>
        <v>122.00001118028733</v>
      </c>
      <c r="L8" s="51">
        <f t="shared" si="3"/>
        <v>1.2499882479484817E-10</v>
      </c>
    </row>
    <row r="9" spans="1:12" ht="12.75">
      <c r="A9" s="41">
        <v>2000</v>
      </c>
      <c r="B9" s="42">
        <v>25</v>
      </c>
      <c r="C9" s="44">
        <f t="shared" si="0"/>
        <v>369.24091545832664</v>
      </c>
      <c r="D9" s="47">
        <v>376</v>
      </c>
      <c r="E9" s="43">
        <v>14.769636618333067</v>
      </c>
      <c r="F9" s="45">
        <v>0.19694410999880013</v>
      </c>
      <c r="G9" s="46">
        <v>2.689529681786551</v>
      </c>
      <c r="H9" s="49">
        <v>0.15060066894966415</v>
      </c>
      <c r="I9" s="51">
        <f t="shared" si="2"/>
        <v>269.93099043473825</v>
      </c>
      <c r="J9" s="48">
        <v>36075.42</v>
      </c>
      <c r="K9" s="50">
        <f t="shared" si="1"/>
        <v>121.99998178386794</v>
      </c>
      <c r="L9" s="51">
        <f t="shared" si="3"/>
        <v>3.318274673119143E-10</v>
      </c>
    </row>
    <row r="10" spans="1:12" ht="12.75">
      <c r="A10" s="41">
        <v>2001</v>
      </c>
      <c r="B10" s="42">
        <v>28</v>
      </c>
      <c r="C10" s="44">
        <f t="shared" si="0"/>
        <v>392.91248608114034</v>
      </c>
      <c r="D10" s="47">
        <v>456</v>
      </c>
      <c r="E10" s="43">
        <v>14.032588788612156</v>
      </c>
      <c r="F10" s="45">
        <v>0.19844124292062354</v>
      </c>
      <c r="G10" s="46">
        <v>2.6737468699914713</v>
      </c>
      <c r="H10" s="49">
        <v>0.15016180584090777</v>
      </c>
      <c r="I10" s="51">
        <f t="shared" si="2"/>
        <v>269.5911762474801</v>
      </c>
      <c r="J10" s="48">
        <v>38473.89</v>
      </c>
      <c r="K10" s="50">
        <f t="shared" si="1"/>
        <v>121.99998643470332</v>
      </c>
      <c r="L10" s="51">
        <f t="shared" si="3"/>
        <v>1.840172741054674E-10</v>
      </c>
    </row>
    <row r="11" spans="1:12" ht="12.75">
      <c r="A11" s="41">
        <v>2002</v>
      </c>
      <c r="B11" s="42">
        <v>30</v>
      </c>
      <c r="C11" s="44">
        <f t="shared" si="0"/>
        <v>340.4484668287424</v>
      </c>
      <c r="D11" s="47">
        <v>490</v>
      </c>
      <c r="E11" s="43">
        <v>11.348282227624747</v>
      </c>
      <c r="F11" s="45">
        <v>0.1936618716216584</v>
      </c>
      <c r="G11" s="46">
        <v>2.7993220447558356</v>
      </c>
      <c r="H11" s="49">
        <v>0.15163683434823777</v>
      </c>
      <c r="I11" s="51">
        <f t="shared" si="2"/>
        <v>250.40170419462382</v>
      </c>
      <c r="J11" s="48">
        <v>34260.05</v>
      </c>
      <c r="K11" s="50">
        <f t="shared" si="1"/>
        <v>122.00004815258349</v>
      </c>
      <c r="L11" s="51">
        <f t="shared" si="3"/>
        <v>2.318671296622623E-09</v>
      </c>
    </row>
    <row r="12" spans="1:12" ht="12.75">
      <c r="A12" s="41">
        <v>2003</v>
      </c>
      <c r="B12" s="42">
        <v>26.3</v>
      </c>
      <c r="C12" s="44">
        <f t="shared" si="0"/>
        <v>295.73421414813373</v>
      </c>
      <c r="D12" s="47">
        <v>394</v>
      </c>
      <c r="E12" s="43">
        <v>11.244646925784552</v>
      </c>
      <c r="F12" s="45">
        <v>0.19941852544575375</v>
      </c>
      <c r="G12" s="46">
        <v>2.7729975236945856</v>
      </c>
      <c r="H12" s="49">
        <v>0.17873761101160857</v>
      </c>
      <c r="I12" s="51">
        <f t="shared" si="2"/>
        <v>216.7100493320133</v>
      </c>
      <c r="J12" s="48">
        <v>28727.333333333336</v>
      </c>
      <c r="K12" s="50">
        <f t="shared" si="1"/>
        <v>121.99989590387989</v>
      </c>
      <c r="L12" s="51">
        <f t="shared" si="3"/>
        <v>1.0836002222227811E-08</v>
      </c>
    </row>
    <row r="13" spans="1:13" ht="12.75">
      <c r="A13" s="41">
        <v>2004</v>
      </c>
      <c r="B13" s="42">
        <v>32</v>
      </c>
      <c r="C13" s="44">
        <f t="shared" si="0"/>
        <v>342.4460509264068</v>
      </c>
      <c r="D13" s="47">
        <v>482</v>
      </c>
      <c r="E13" s="43">
        <v>10.701439091450213</v>
      </c>
      <c r="F13" s="45">
        <v>0.1903621471122362</v>
      </c>
      <c r="G13" s="46">
        <v>2.8111705212863796</v>
      </c>
      <c r="H13" s="49">
        <v>0.16018486096212936</v>
      </c>
      <c r="I13" s="51">
        <f t="shared" si="2"/>
        <v>238.75971706448382</v>
      </c>
      <c r="J13" s="48">
        <v>34260.05</v>
      </c>
      <c r="K13" s="50">
        <f t="shared" si="1"/>
        <v>121.9999881563921</v>
      </c>
      <c r="L13" s="51">
        <f t="shared" si="3"/>
        <v>1.4027104793556003E-10</v>
      </c>
      <c r="M13" s="9"/>
    </row>
    <row r="14" spans="1:12" ht="12.75">
      <c r="A14" s="41">
        <v>2005</v>
      </c>
      <c r="B14" s="52">
        <f>B13</f>
        <v>32</v>
      </c>
      <c r="C14" s="53"/>
      <c r="D14" s="53"/>
      <c r="E14" s="53"/>
      <c r="F14" s="53"/>
      <c r="G14" s="53"/>
      <c r="H14" s="54"/>
      <c r="I14" s="53"/>
      <c r="J14" s="53"/>
      <c r="K14" s="53"/>
      <c r="L14" s="53"/>
    </row>
    <row r="15" spans="2:12" ht="12.75">
      <c r="B15" s="17"/>
      <c r="C15" s="17"/>
      <c r="D15" s="17"/>
      <c r="H15" s="19"/>
      <c r="K15" s="2">
        <f>AVERAGE(K5:K13)</f>
        <v>119.24782848230944</v>
      </c>
      <c r="L15" s="24">
        <f>SUM(L5:L13)</f>
        <v>613.523840582777</v>
      </c>
    </row>
    <row r="16" spans="7:8" ht="12.75">
      <c r="G16" s="22"/>
      <c r="H16" s="7"/>
    </row>
    <row r="17" spans="7:8" ht="12.75">
      <c r="G17" s="22"/>
      <c r="H17" s="7"/>
    </row>
    <row r="24" ht="12.75">
      <c r="J24" s="12"/>
    </row>
    <row r="25" spans="7:10" ht="12.75">
      <c r="G25" s="20"/>
      <c r="H25" s="19"/>
      <c r="J25" s="7"/>
    </row>
    <row r="26" spans="7:10" ht="12.75">
      <c r="G26" s="22"/>
      <c r="H26" s="7"/>
      <c r="J26" s="2"/>
    </row>
    <row r="27" spans="7:10" ht="12.75">
      <c r="G27" s="22"/>
      <c r="H27" s="7"/>
      <c r="J27" s="7"/>
    </row>
    <row r="28" spans="8:10" ht="12.75">
      <c r="H28" s="7"/>
      <c r="J28" s="7"/>
    </row>
    <row r="33" ht="12.75">
      <c r="J33" s="12"/>
    </row>
    <row r="34" ht="12.75">
      <c r="J34" s="12"/>
    </row>
    <row r="35" spans="7:10" ht="12.75">
      <c r="G35" s="23"/>
      <c r="H35" s="19"/>
      <c r="J35" s="7"/>
    </row>
    <row r="36" spans="8:10" ht="12.75">
      <c r="H36" s="7"/>
      <c r="J36" s="2"/>
    </row>
    <row r="37" spans="8:10" ht="12.75">
      <c r="H37" s="7"/>
      <c r="J37" s="7"/>
    </row>
    <row r="38" spans="8:10" ht="12.75">
      <c r="H38" s="7"/>
      <c r="J38" s="7"/>
    </row>
    <row r="43" ht="12.75">
      <c r="J43" s="12"/>
    </row>
    <row r="44" ht="12.75">
      <c r="J44" s="12"/>
    </row>
    <row r="45" spans="7:10" ht="12.75">
      <c r="G45" s="23"/>
      <c r="H45" s="19"/>
      <c r="J45" s="7"/>
    </row>
    <row r="46" spans="8:10" ht="12.75">
      <c r="H46" s="7"/>
      <c r="J46" s="2"/>
    </row>
    <row r="47" spans="8:10" ht="12.75">
      <c r="H47" s="7"/>
      <c r="J47" s="7"/>
    </row>
    <row r="48" spans="8:10" ht="12.75">
      <c r="H48" s="7"/>
      <c r="J48" s="7"/>
    </row>
    <row r="55" spans="7:8" ht="12.75">
      <c r="G55" s="23"/>
      <c r="H55" s="19"/>
    </row>
    <row r="56" ht="12.75">
      <c r="H56" s="7"/>
    </row>
    <row r="57" ht="12.75">
      <c r="H57" s="7"/>
    </row>
    <row r="58" ht="12.75">
      <c r="H58" s="7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12.28125" style="1" bestFit="1" customWidth="1"/>
    <col min="3" max="4" width="11.00390625" style="1" customWidth="1"/>
    <col min="5" max="6" width="12.00390625" style="1" customWidth="1"/>
    <col min="7" max="7" width="10.8515625" style="1" customWidth="1"/>
    <col min="8" max="8" width="10.421875" style="1" customWidth="1"/>
    <col min="9" max="9" width="12.00390625" style="1" customWidth="1"/>
    <col min="10" max="10" width="10.00390625" style="1" customWidth="1"/>
    <col min="11" max="11" width="12.00390625" style="1" bestFit="1" customWidth="1"/>
    <col min="12" max="12" width="9.140625" style="1" bestFit="1" customWidth="1"/>
    <col min="13" max="13" width="14.57421875" style="1" customWidth="1"/>
    <col min="14" max="16384" width="9.140625" style="1" customWidth="1"/>
  </cols>
  <sheetData>
    <row r="1" spans="1:10" ht="12.75">
      <c r="A1" s="11">
        <v>38375</v>
      </c>
      <c r="E1" s="22" t="s">
        <v>45</v>
      </c>
      <c r="F1" s="12" t="s">
        <v>19</v>
      </c>
      <c r="J1" s="12"/>
    </row>
    <row r="2" s="10" customFormat="1" ht="12.75"/>
    <row r="3" spans="1:12" s="16" customFormat="1" ht="51">
      <c r="A3" s="13" t="s">
        <v>3</v>
      </c>
      <c r="B3" s="14" t="s">
        <v>15</v>
      </c>
      <c r="C3" s="14" t="s">
        <v>14</v>
      </c>
      <c r="D3" s="14" t="s">
        <v>40</v>
      </c>
      <c r="E3" s="14" t="s">
        <v>37</v>
      </c>
      <c r="F3" s="14" t="s">
        <v>36</v>
      </c>
      <c r="G3" s="14" t="s">
        <v>4</v>
      </c>
      <c r="H3" s="14" t="s">
        <v>16</v>
      </c>
      <c r="I3" s="14" t="s">
        <v>6</v>
      </c>
      <c r="J3" s="15" t="s">
        <v>38</v>
      </c>
      <c r="K3" s="14" t="s">
        <v>39</v>
      </c>
      <c r="L3" s="14" t="s">
        <v>5</v>
      </c>
    </row>
    <row r="4" spans="1:12" ht="12.75">
      <c r="A4" s="41">
        <v>95</v>
      </c>
      <c r="B4" s="42">
        <v>27.85</v>
      </c>
      <c r="C4" s="44">
        <f aca="true" t="shared" si="0" ref="C4:C13">$B4*$E4</f>
        <v>278.5</v>
      </c>
      <c r="D4" s="47">
        <v>314.89</v>
      </c>
      <c r="E4" s="43">
        <v>10</v>
      </c>
      <c r="F4" s="45">
        <v>0.03</v>
      </c>
      <c r="G4" s="46">
        <v>2</v>
      </c>
      <c r="H4" s="49">
        <v>0.15</v>
      </c>
      <c r="I4" s="71" t="s">
        <v>298</v>
      </c>
      <c r="J4" s="48">
        <v>47475.68</v>
      </c>
      <c r="K4" s="50">
        <f aca="true" t="shared" si="1" ref="K4:K13">(J4-(H4*(B4/G4)*1000))/(((E4*B4)*(1-F4))-((B5-B4)+(B4/G4)))</f>
        <v>174.41082888214274</v>
      </c>
      <c r="L4" s="71" t="s">
        <v>298</v>
      </c>
    </row>
    <row r="5" spans="1:12" ht="12.75">
      <c r="A5" s="41">
        <v>96</v>
      </c>
      <c r="B5" s="42">
        <v>23.84</v>
      </c>
      <c r="C5" s="44">
        <f t="shared" si="0"/>
        <v>476.8</v>
      </c>
      <c r="D5" s="47">
        <v>305.31</v>
      </c>
      <c r="E5" s="43">
        <v>20</v>
      </c>
      <c r="F5" s="45">
        <v>0.03</v>
      </c>
      <c r="G5" s="46">
        <v>2</v>
      </c>
      <c r="H5" s="49">
        <v>0.2</v>
      </c>
      <c r="I5" s="51">
        <f aca="true" t="shared" si="2" ref="I5:I13">((C5/6)+(C5/6)+(((((C4*(1-F4))-((B5-B4)+(B4/G4)))+((C5*(1-F5))-((B6-B5)+(B5/G5)))))/6)+B5)*1.05</f>
        <v>317.23055</v>
      </c>
      <c r="J5" s="55">
        <v>58835.63</v>
      </c>
      <c r="K5" s="50">
        <f t="shared" si="1"/>
        <v>123.8311075818863</v>
      </c>
      <c r="L5" s="51">
        <f>(K5-122)^2</f>
        <v>3.352954976441494</v>
      </c>
    </row>
    <row r="6" spans="1:12" ht="12.75">
      <c r="A6" s="41">
        <v>97</v>
      </c>
      <c r="B6" s="42">
        <v>18.54</v>
      </c>
      <c r="C6" s="44">
        <f t="shared" si="0"/>
        <v>370.79999999999995</v>
      </c>
      <c r="D6" s="47">
        <v>258.743</v>
      </c>
      <c r="E6" s="43">
        <v>20</v>
      </c>
      <c r="F6" s="45">
        <v>0.03</v>
      </c>
      <c r="G6" s="46">
        <v>2</v>
      </c>
      <c r="H6" s="49">
        <v>0.2</v>
      </c>
      <c r="I6" s="51">
        <f t="shared" si="2"/>
        <v>289.86685</v>
      </c>
      <c r="J6" s="48">
        <v>50791.26</v>
      </c>
      <c r="K6" s="50">
        <f t="shared" si="1"/>
        <v>140.75940701707964</v>
      </c>
      <c r="L6" s="51">
        <f aca="true" t="shared" si="3" ref="L6:L13">(K6-122)^2</f>
        <v>351.9153516324568</v>
      </c>
    </row>
    <row r="7" spans="1:12" ht="12.75">
      <c r="A7" s="41">
        <v>98</v>
      </c>
      <c r="B7" s="42">
        <v>21.28</v>
      </c>
      <c r="C7" s="44">
        <f t="shared" si="0"/>
        <v>425.6</v>
      </c>
      <c r="D7" s="47">
        <v>306.211</v>
      </c>
      <c r="E7" s="43">
        <v>20</v>
      </c>
      <c r="F7" s="45">
        <v>0.03</v>
      </c>
      <c r="G7" s="46">
        <v>2</v>
      </c>
      <c r="H7" s="49">
        <v>0.2</v>
      </c>
      <c r="I7" s="51">
        <f t="shared" si="2"/>
        <v>302.52565000000004</v>
      </c>
      <c r="J7" s="48">
        <v>55145.95</v>
      </c>
      <c r="K7" s="50">
        <f t="shared" si="1"/>
        <v>131.82904329490864</v>
      </c>
      <c r="L7" s="51">
        <f t="shared" si="3"/>
        <v>96.61009209318857</v>
      </c>
    </row>
    <row r="8" spans="1:12" ht="12.75">
      <c r="A8" s="41">
        <v>99</v>
      </c>
      <c r="B8" s="42">
        <v>21.3</v>
      </c>
      <c r="C8" s="44">
        <f t="shared" si="0"/>
        <v>426</v>
      </c>
      <c r="D8" s="47">
        <v>306.2</v>
      </c>
      <c r="E8" s="43">
        <v>20</v>
      </c>
      <c r="F8" s="45">
        <v>0.03</v>
      </c>
      <c r="G8" s="46">
        <v>2</v>
      </c>
      <c r="H8" s="49">
        <v>0.2</v>
      </c>
      <c r="I8" s="51">
        <f t="shared" si="2"/>
        <v>311.92735</v>
      </c>
      <c r="J8" s="48">
        <v>53342.84</v>
      </c>
      <c r="K8" s="50">
        <f t="shared" si="1"/>
        <v>127.88183883936375</v>
      </c>
      <c r="L8" s="51">
        <f t="shared" si="3"/>
        <v>34.59602813224793</v>
      </c>
    </row>
    <row r="9" spans="1:12" ht="12.75">
      <c r="A9" s="41">
        <v>2000</v>
      </c>
      <c r="B9" s="42">
        <v>23.4</v>
      </c>
      <c r="C9" s="44">
        <f t="shared" si="0"/>
        <v>468</v>
      </c>
      <c r="D9" s="47">
        <v>251.7</v>
      </c>
      <c r="E9" s="43">
        <v>20</v>
      </c>
      <c r="F9" s="45">
        <v>0.03</v>
      </c>
      <c r="G9" s="46">
        <v>2</v>
      </c>
      <c r="H9" s="49">
        <v>0.2</v>
      </c>
      <c r="I9" s="51">
        <f t="shared" si="2"/>
        <v>336.63525000000004</v>
      </c>
      <c r="J9" s="48">
        <v>60541.42</v>
      </c>
      <c r="K9" s="50">
        <f t="shared" si="1"/>
        <v>130.2744650371564</v>
      </c>
      <c r="L9" s="51">
        <f t="shared" si="3"/>
        <v>68.46677165112372</v>
      </c>
    </row>
    <row r="10" spans="1:12" ht="12.75">
      <c r="A10" s="41">
        <v>2001</v>
      </c>
      <c r="B10" s="42">
        <v>18.9</v>
      </c>
      <c r="C10" s="44">
        <f t="shared" si="0"/>
        <v>374.7799766382872</v>
      </c>
      <c r="D10" s="47">
        <v>241.8</v>
      </c>
      <c r="E10" s="43">
        <v>19.82962839356017</v>
      </c>
      <c r="F10" s="45">
        <v>0.03</v>
      </c>
      <c r="G10" s="46">
        <v>2</v>
      </c>
      <c r="H10" s="49">
        <v>0.2</v>
      </c>
      <c r="I10" s="51">
        <f t="shared" si="2"/>
        <v>291.0961428577497</v>
      </c>
      <c r="J10" s="48">
        <v>45039.89</v>
      </c>
      <c r="K10" s="50">
        <f t="shared" si="1"/>
        <v>122.00036067137762</v>
      </c>
      <c r="L10" s="51">
        <f t="shared" si="3"/>
        <v>1.3008384263484754E-07</v>
      </c>
    </row>
    <row r="11" spans="1:12" ht="12.75">
      <c r="A11" s="41">
        <v>2002</v>
      </c>
      <c r="B11" s="42">
        <v>19.3</v>
      </c>
      <c r="C11" s="44">
        <f t="shared" si="0"/>
        <v>336.2622146140289</v>
      </c>
      <c r="D11" s="47">
        <v>239.3</v>
      </c>
      <c r="E11" s="43">
        <v>17.422912674302015</v>
      </c>
      <c r="F11" s="45">
        <v>0.03</v>
      </c>
      <c r="G11" s="46">
        <v>2</v>
      </c>
      <c r="H11" s="49">
        <v>0.19994603483259735</v>
      </c>
      <c r="I11" s="51">
        <f t="shared" si="2"/>
        <v>255.6461870799908</v>
      </c>
      <c r="J11" s="48">
        <v>40826.05</v>
      </c>
      <c r="K11" s="50">
        <f t="shared" si="1"/>
        <v>122.0000008984297</v>
      </c>
      <c r="L11" s="51">
        <f t="shared" si="3"/>
        <v>8.071759329684892E-13</v>
      </c>
    </row>
    <row r="12" spans="1:12" ht="12.75">
      <c r="A12" s="41">
        <v>2003</v>
      </c>
      <c r="B12" s="42">
        <v>17</v>
      </c>
      <c r="C12" s="44">
        <f t="shared" si="0"/>
        <v>300.1316848625737</v>
      </c>
      <c r="D12" s="47">
        <v>221.6</v>
      </c>
      <c r="E12" s="43">
        <v>17.6548049919161</v>
      </c>
      <c r="F12" s="45">
        <v>0.030027646191733343</v>
      </c>
      <c r="G12" s="46">
        <v>2</v>
      </c>
      <c r="H12" s="49">
        <v>0.19998519019116354</v>
      </c>
      <c r="I12" s="51">
        <f t="shared" si="2"/>
        <v>229.07625207588572</v>
      </c>
      <c r="J12" s="48">
        <v>36826.05</v>
      </c>
      <c r="K12" s="50">
        <f t="shared" si="1"/>
        <v>122.00001594719343</v>
      </c>
      <c r="L12" s="51">
        <f t="shared" si="3"/>
        <v>2.543129783720682E-10</v>
      </c>
    </row>
    <row r="13" spans="1:13" ht="12.75">
      <c r="A13" s="41">
        <v>2004</v>
      </c>
      <c r="B13" s="42">
        <v>11.7</v>
      </c>
      <c r="C13" s="44">
        <f t="shared" si="0"/>
        <v>234</v>
      </c>
      <c r="D13" s="47">
        <v>177.3</v>
      </c>
      <c r="E13" s="43">
        <v>20</v>
      </c>
      <c r="F13" s="45">
        <v>0.03</v>
      </c>
      <c r="G13" s="46">
        <v>2</v>
      </c>
      <c r="H13" s="49">
        <v>0.2</v>
      </c>
      <c r="I13" s="51">
        <f t="shared" si="2"/>
        <v>183.2686514432535</v>
      </c>
      <c r="J13" s="48">
        <v>33003.36</v>
      </c>
      <c r="K13" s="50">
        <f t="shared" si="1"/>
        <v>143.95767195767198</v>
      </c>
      <c r="L13" s="51">
        <f t="shared" si="3"/>
        <v>482.1393578007343</v>
      </c>
      <c r="M13" s="9"/>
    </row>
    <row r="14" spans="1:12" ht="12.75">
      <c r="A14" s="41">
        <v>2005</v>
      </c>
      <c r="B14" s="52">
        <f>B13</f>
        <v>11.7</v>
      </c>
      <c r="C14" s="53"/>
      <c r="D14" s="53"/>
      <c r="E14" s="53"/>
      <c r="F14" s="53"/>
      <c r="G14" s="53"/>
      <c r="H14" s="54"/>
      <c r="I14" s="53"/>
      <c r="J14" s="53"/>
      <c r="K14" s="53"/>
      <c r="L14" s="53"/>
    </row>
    <row r="15" spans="2:12" ht="12.75">
      <c r="B15" s="17"/>
      <c r="C15" s="17"/>
      <c r="D15" s="17"/>
      <c r="H15" s="19"/>
      <c r="K15" s="2">
        <f>AVERAGE(K5:K13)</f>
        <v>129.3926568050075</v>
      </c>
      <c r="L15" s="24">
        <f>SUM(L5:L13)</f>
        <v>1037.0805564165316</v>
      </c>
    </row>
    <row r="16" spans="7:8" ht="12.75">
      <c r="G16" s="22"/>
      <c r="H16" s="7"/>
    </row>
    <row r="17" spans="7:8" ht="12.75">
      <c r="G17" s="22"/>
      <c r="H17" s="7"/>
    </row>
    <row r="24" ht="12.75">
      <c r="J24" s="12"/>
    </row>
    <row r="25" spans="7:10" ht="12.75">
      <c r="G25" s="20"/>
      <c r="H25" s="19"/>
      <c r="J25" s="7"/>
    </row>
    <row r="26" spans="7:10" ht="12.75">
      <c r="G26" s="22"/>
      <c r="H26" s="7"/>
      <c r="J26" s="2"/>
    </row>
    <row r="27" spans="7:10" ht="12.75">
      <c r="G27" s="22"/>
      <c r="H27" s="7"/>
      <c r="J27" s="7"/>
    </row>
    <row r="28" spans="8:10" ht="12.75">
      <c r="H28" s="7"/>
      <c r="J28" s="7"/>
    </row>
    <row r="33" ht="12.75">
      <c r="J33" s="12"/>
    </row>
    <row r="34" ht="12.75">
      <c r="J34" s="12"/>
    </row>
    <row r="35" spans="7:10" ht="12.75">
      <c r="G35" s="23"/>
      <c r="H35" s="19"/>
      <c r="J35" s="7"/>
    </row>
    <row r="36" spans="8:10" ht="12.75">
      <c r="H36" s="7"/>
      <c r="J36" s="2"/>
    </row>
    <row r="37" spans="8:10" ht="12.75">
      <c r="H37" s="7"/>
      <c r="J37" s="7"/>
    </row>
    <row r="38" spans="8:10" ht="12.75">
      <c r="H38" s="7"/>
      <c r="J38" s="7"/>
    </row>
    <row r="43" ht="12.75">
      <c r="J43" s="12"/>
    </row>
    <row r="44" ht="12.75">
      <c r="J44" s="12"/>
    </row>
    <row r="45" spans="7:10" ht="12.75">
      <c r="G45" s="23"/>
      <c r="H45" s="19"/>
      <c r="J45" s="7"/>
    </row>
    <row r="46" spans="8:10" ht="12.75">
      <c r="H46" s="7"/>
      <c r="J46" s="2"/>
    </row>
    <row r="47" spans="8:10" ht="12.75">
      <c r="H47" s="7"/>
      <c r="J47" s="7"/>
    </row>
    <row r="48" spans="8:10" ht="12.75">
      <c r="H48" s="7"/>
      <c r="J48" s="7"/>
    </row>
    <row r="55" spans="7:8" ht="12.75">
      <c r="G55" s="23"/>
      <c r="H55" s="19"/>
    </row>
    <row r="56" ht="12.75">
      <c r="H56" s="7"/>
    </row>
    <row r="57" ht="12.75">
      <c r="H57" s="7"/>
    </row>
    <row r="58" ht="12.75">
      <c r="H58" s="7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12.28125" style="1" bestFit="1" customWidth="1"/>
    <col min="3" max="4" width="11.00390625" style="1" customWidth="1"/>
    <col min="5" max="6" width="12.00390625" style="1" customWidth="1"/>
    <col min="7" max="7" width="10.8515625" style="1" customWidth="1"/>
    <col min="8" max="8" width="10.421875" style="1" customWidth="1"/>
    <col min="9" max="9" width="12.00390625" style="1" customWidth="1"/>
    <col min="10" max="10" width="10.00390625" style="1" customWidth="1"/>
    <col min="11" max="11" width="12.00390625" style="1" bestFit="1" customWidth="1"/>
    <col min="12" max="12" width="8.57421875" style="1" bestFit="1" customWidth="1"/>
    <col min="13" max="13" width="14.57421875" style="1" customWidth="1"/>
    <col min="14" max="16384" width="9.140625" style="1" customWidth="1"/>
  </cols>
  <sheetData>
    <row r="1" spans="1:10" ht="12.75">
      <c r="A1" s="11">
        <v>38375</v>
      </c>
      <c r="E1" s="22" t="s">
        <v>45</v>
      </c>
      <c r="F1" s="12" t="s">
        <v>20</v>
      </c>
      <c r="J1" s="12"/>
    </row>
    <row r="2" s="10" customFormat="1" ht="12.75"/>
    <row r="3" spans="1:12" s="16" customFormat="1" ht="51">
      <c r="A3" s="13" t="s">
        <v>3</v>
      </c>
      <c r="B3" s="14" t="s">
        <v>15</v>
      </c>
      <c r="C3" s="14" t="s">
        <v>14</v>
      </c>
      <c r="D3" s="14" t="s">
        <v>40</v>
      </c>
      <c r="E3" s="14" t="s">
        <v>37</v>
      </c>
      <c r="F3" s="14" t="s">
        <v>36</v>
      </c>
      <c r="G3" s="14" t="s">
        <v>4</v>
      </c>
      <c r="H3" s="14" t="s">
        <v>16</v>
      </c>
      <c r="I3" s="14" t="s">
        <v>6</v>
      </c>
      <c r="J3" s="15" t="s">
        <v>38</v>
      </c>
      <c r="K3" s="14" t="s">
        <v>39</v>
      </c>
      <c r="L3" s="14" t="s">
        <v>5</v>
      </c>
    </row>
    <row r="4" spans="1:12" ht="12.75">
      <c r="A4" s="41">
        <v>95</v>
      </c>
      <c r="B4" s="42">
        <v>22.9</v>
      </c>
      <c r="C4" s="44">
        <f aca="true" t="shared" si="0" ref="C4:C13">$B4*$E4</f>
        <v>435.0999999999924</v>
      </c>
      <c r="D4" s="47">
        <v>246.5</v>
      </c>
      <c r="E4" s="43">
        <v>18.99999999999967</v>
      </c>
      <c r="F4" s="45">
        <v>0.09999999993739209</v>
      </c>
      <c r="G4" s="46">
        <v>2</v>
      </c>
      <c r="H4" s="49">
        <v>0.2</v>
      </c>
      <c r="I4" s="71" t="s">
        <v>298</v>
      </c>
      <c r="J4" s="48">
        <v>50170.68</v>
      </c>
      <c r="K4" s="50">
        <f aca="true" t="shared" si="1" ref="K4:K13">(J4-(H4*(B4/G4)*1000))/(((E4*B4)*(1-F4))-((B5-B4)+(B4/G4)))</f>
        <v>124.87137491289188</v>
      </c>
      <c r="L4" s="71" t="s">
        <v>298</v>
      </c>
    </row>
    <row r="5" spans="1:12" ht="12.75">
      <c r="A5" s="41">
        <v>96</v>
      </c>
      <c r="B5" s="42">
        <v>19.6</v>
      </c>
      <c r="C5" s="44">
        <f t="shared" si="0"/>
        <v>392</v>
      </c>
      <c r="D5" s="47">
        <v>254.9</v>
      </c>
      <c r="E5" s="43">
        <v>20</v>
      </c>
      <c r="F5" s="45">
        <v>0.03586566965009003</v>
      </c>
      <c r="G5" s="46">
        <v>2</v>
      </c>
      <c r="H5" s="49">
        <v>0.2</v>
      </c>
      <c r="I5" s="51">
        <f aca="true" t="shared" si="2" ref="I5:I13">((C5/6)+(C5/6)+(((((C4*(1-F4))-((B5-B4)+(B4/G4)))+((C5*(1-F5))-((B6-B5)+(B5/G5)))))/6)+B5)*1.05</f>
        <v>289.47111506676976</v>
      </c>
      <c r="J5" s="55">
        <v>46987.84</v>
      </c>
      <c r="K5" s="50">
        <f t="shared" si="1"/>
        <v>121.99999941840872</v>
      </c>
      <c r="L5" s="51">
        <f>(K5-122)^2</f>
        <v>3.3824841700046716E-13</v>
      </c>
    </row>
    <row r="6" spans="1:12" ht="12.75">
      <c r="A6" s="41">
        <v>97</v>
      </c>
      <c r="B6" s="42">
        <v>18.66</v>
      </c>
      <c r="C6" s="44">
        <f t="shared" si="0"/>
        <v>373.2</v>
      </c>
      <c r="D6" s="47">
        <v>242.8</v>
      </c>
      <c r="E6" s="43">
        <v>20</v>
      </c>
      <c r="F6" s="45">
        <v>0.03</v>
      </c>
      <c r="G6" s="46">
        <v>2</v>
      </c>
      <c r="H6" s="49">
        <v>0.2</v>
      </c>
      <c r="I6" s="51">
        <f t="shared" si="2"/>
        <v>276.11056506200384</v>
      </c>
      <c r="J6" s="48">
        <v>45086.26</v>
      </c>
      <c r="K6" s="50">
        <f t="shared" si="1"/>
        <v>123.36872812801501</v>
      </c>
      <c r="L6" s="51">
        <f aca="true" t="shared" si="3" ref="L6:L13">(K6-122)^2</f>
        <v>1.8734166884194665</v>
      </c>
    </row>
    <row r="7" spans="1:12" ht="12.75">
      <c r="A7" s="41">
        <v>98</v>
      </c>
      <c r="B7" s="42">
        <v>21</v>
      </c>
      <c r="C7" s="44">
        <f t="shared" si="0"/>
        <v>420</v>
      </c>
      <c r="D7" s="47">
        <v>274</v>
      </c>
      <c r="E7" s="43">
        <v>20</v>
      </c>
      <c r="F7" s="45">
        <v>0.03</v>
      </c>
      <c r="G7" s="46">
        <v>2</v>
      </c>
      <c r="H7" s="49">
        <v>0.2</v>
      </c>
      <c r="I7" s="51">
        <f t="shared" si="2"/>
        <v>299.86845</v>
      </c>
      <c r="J7" s="48">
        <v>55840.95</v>
      </c>
      <c r="K7" s="50">
        <f t="shared" si="1"/>
        <v>135.29947129909365</v>
      </c>
      <c r="L7" s="51">
        <f t="shared" si="3"/>
        <v>176.87593683541584</v>
      </c>
    </row>
    <row r="8" spans="1:12" ht="12.75">
      <c r="A8" s="41">
        <v>99</v>
      </c>
      <c r="B8" s="42">
        <v>20.7</v>
      </c>
      <c r="C8" s="44">
        <f t="shared" si="0"/>
        <v>414</v>
      </c>
      <c r="D8" s="47">
        <v>267.4</v>
      </c>
      <c r="E8" s="43">
        <v>20</v>
      </c>
      <c r="F8" s="45">
        <v>0.03</v>
      </c>
      <c r="G8" s="46">
        <v>2</v>
      </c>
      <c r="H8" s="49">
        <v>0.2</v>
      </c>
      <c r="I8" s="51">
        <f t="shared" si="2"/>
        <v>305.13525</v>
      </c>
      <c r="J8" s="48">
        <v>55037.84</v>
      </c>
      <c r="K8" s="50">
        <f t="shared" si="1"/>
        <v>134.35770996626334</v>
      </c>
      <c r="L8" s="51">
        <f t="shared" si="3"/>
        <v>152.71299561028437</v>
      </c>
    </row>
    <row r="9" spans="1:12" ht="12.75">
      <c r="A9" s="41">
        <v>2000</v>
      </c>
      <c r="B9" s="42">
        <v>17.7</v>
      </c>
      <c r="C9" s="44">
        <f t="shared" si="0"/>
        <v>354</v>
      </c>
      <c r="D9" s="47">
        <v>209.8</v>
      </c>
      <c r="E9" s="43">
        <v>20</v>
      </c>
      <c r="F9" s="45">
        <v>0.07160276217722947</v>
      </c>
      <c r="G9" s="46">
        <v>3</v>
      </c>
      <c r="H9" s="49">
        <v>0.15</v>
      </c>
      <c r="I9" s="51">
        <f t="shared" si="2"/>
        <v>267.9219588831206</v>
      </c>
      <c r="J9" s="48">
        <v>40236.42</v>
      </c>
      <c r="K9" s="50">
        <f t="shared" si="1"/>
        <v>122.00000028804662</v>
      </c>
      <c r="L9" s="51">
        <f t="shared" si="3"/>
        <v>8.297085599731701E-14</v>
      </c>
    </row>
    <row r="10" spans="1:12" ht="12.75">
      <c r="A10" s="41">
        <v>2001</v>
      </c>
      <c r="B10" s="42">
        <v>17.9</v>
      </c>
      <c r="C10" s="44">
        <f t="shared" si="0"/>
        <v>358</v>
      </c>
      <c r="D10" s="47">
        <v>212.5</v>
      </c>
      <c r="E10" s="43">
        <v>20</v>
      </c>
      <c r="F10" s="45">
        <v>0.12266942565041919</v>
      </c>
      <c r="G10" s="46">
        <v>3</v>
      </c>
      <c r="H10" s="49">
        <v>0.2</v>
      </c>
      <c r="I10" s="51">
        <f t="shared" si="2"/>
        <v>254.39230269945523</v>
      </c>
      <c r="J10" s="48">
        <v>38734.89</v>
      </c>
      <c r="K10" s="50">
        <f t="shared" si="1"/>
        <v>121.99999946284433</v>
      </c>
      <c r="L10" s="51">
        <f t="shared" si="3"/>
        <v>2.885362149457729E-13</v>
      </c>
    </row>
    <row r="11" spans="1:12" ht="12.75">
      <c r="A11" s="41">
        <v>2002</v>
      </c>
      <c r="B11" s="42">
        <v>18.3</v>
      </c>
      <c r="C11" s="44">
        <f t="shared" si="0"/>
        <v>366</v>
      </c>
      <c r="D11" s="47">
        <v>209.4</v>
      </c>
      <c r="E11" s="43">
        <v>20</v>
      </c>
      <c r="F11" s="45">
        <v>0.10262362290016401</v>
      </c>
      <c r="G11" s="46">
        <v>3</v>
      </c>
      <c r="H11" s="49">
        <v>0.15</v>
      </c>
      <c r="I11" s="51">
        <f t="shared" si="2"/>
        <v>257.97755076957907</v>
      </c>
      <c r="J11" s="48">
        <v>40521.05</v>
      </c>
      <c r="K11" s="50">
        <f t="shared" si="1"/>
        <v>122.00000002999671</v>
      </c>
      <c r="L11" s="51">
        <f t="shared" si="3"/>
        <v>8.998027709672165E-16</v>
      </c>
    </row>
    <row r="12" spans="1:12" ht="12.75">
      <c r="A12" s="41">
        <v>2003</v>
      </c>
      <c r="B12" s="42">
        <v>16</v>
      </c>
      <c r="C12" s="44">
        <f t="shared" si="0"/>
        <v>320</v>
      </c>
      <c r="D12" s="47">
        <v>217.4</v>
      </c>
      <c r="E12" s="43">
        <v>20</v>
      </c>
      <c r="F12" s="45">
        <v>0.08114962148436389</v>
      </c>
      <c r="G12" s="46">
        <v>3</v>
      </c>
      <c r="H12" s="49">
        <v>0.15</v>
      </c>
      <c r="I12" s="51">
        <f t="shared" si="2"/>
        <v>235.4167448167868</v>
      </c>
      <c r="J12" s="48">
        <v>35521.05</v>
      </c>
      <c r="K12" s="50">
        <f t="shared" si="1"/>
        <v>121.99999258400298</v>
      </c>
      <c r="L12" s="51">
        <f t="shared" si="3"/>
        <v>5.499701177478705E-11</v>
      </c>
    </row>
    <row r="13" spans="1:13" ht="12.75">
      <c r="A13" s="41">
        <v>2004</v>
      </c>
      <c r="B13" s="42">
        <v>20.1</v>
      </c>
      <c r="C13" s="44">
        <f t="shared" si="0"/>
        <v>402</v>
      </c>
      <c r="D13" s="47">
        <v>230.9</v>
      </c>
      <c r="E13" s="43">
        <v>20</v>
      </c>
      <c r="F13" s="45">
        <v>0.03</v>
      </c>
      <c r="G13" s="46">
        <v>2</v>
      </c>
      <c r="H13" s="49">
        <v>0.2</v>
      </c>
      <c r="I13" s="51">
        <f t="shared" si="2"/>
        <v>278.0905378635423</v>
      </c>
      <c r="J13" s="48">
        <v>49521.05</v>
      </c>
      <c r="K13" s="50">
        <f t="shared" si="1"/>
        <v>125.06528205533182</v>
      </c>
      <c r="L13" s="51">
        <f t="shared" si="3"/>
        <v>9.39595407873927</v>
      </c>
      <c r="M13" s="9"/>
    </row>
    <row r="14" spans="1:12" ht="12.75">
      <c r="A14" s="41">
        <v>2005</v>
      </c>
      <c r="B14" s="52">
        <f>B13</f>
        <v>20.1</v>
      </c>
      <c r="C14" s="53"/>
      <c r="D14" s="53"/>
      <c r="E14" s="53"/>
      <c r="F14" s="53"/>
      <c r="G14" s="53"/>
      <c r="H14" s="54"/>
      <c r="I14" s="53"/>
      <c r="J14" s="53"/>
      <c r="K14" s="53"/>
      <c r="L14" s="53"/>
    </row>
    <row r="15" spans="2:12" ht="12.75">
      <c r="B15" s="17"/>
      <c r="C15" s="17"/>
      <c r="D15" s="17"/>
      <c r="H15" s="19"/>
      <c r="K15" s="2">
        <f>AVERAGE(K5:K13)</f>
        <v>125.34346480355592</v>
      </c>
      <c r="L15" s="24">
        <f>SUM(L5:L13)</f>
        <v>340.8583032129147</v>
      </c>
    </row>
    <row r="16" spans="7:8" ht="12.75">
      <c r="G16" s="22"/>
      <c r="H16" s="7"/>
    </row>
    <row r="17" spans="7:8" ht="12.75">
      <c r="G17" s="22"/>
      <c r="H17" s="7"/>
    </row>
    <row r="24" ht="12.75">
      <c r="J24" s="12"/>
    </row>
    <row r="25" spans="7:10" ht="12.75">
      <c r="G25" s="20"/>
      <c r="H25" s="19"/>
      <c r="J25" s="7"/>
    </row>
    <row r="26" spans="7:10" ht="12.75">
      <c r="G26" s="22"/>
      <c r="H26" s="7"/>
      <c r="J26" s="2"/>
    </row>
    <row r="27" spans="7:10" ht="12.75">
      <c r="G27" s="22"/>
      <c r="H27" s="7"/>
      <c r="J27" s="7"/>
    </row>
    <row r="28" spans="8:10" ht="12.75">
      <c r="H28" s="7"/>
      <c r="J28" s="7"/>
    </row>
    <row r="33" ht="12.75">
      <c r="J33" s="12"/>
    </row>
    <row r="34" ht="12.75">
      <c r="J34" s="12"/>
    </row>
    <row r="35" spans="7:10" ht="12.75">
      <c r="G35" s="23"/>
      <c r="H35" s="19"/>
      <c r="J35" s="7"/>
    </row>
    <row r="36" spans="8:10" ht="12.75">
      <c r="H36" s="7"/>
      <c r="J36" s="2"/>
    </row>
    <row r="37" spans="8:10" ht="12.75">
      <c r="H37" s="7"/>
      <c r="J37" s="7"/>
    </row>
    <row r="38" spans="8:10" ht="12.75">
      <c r="H38" s="7"/>
      <c r="J38" s="7"/>
    </row>
    <row r="43" ht="12.75">
      <c r="J43" s="12"/>
    </row>
    <row r="44" ht="12.75">
      <c r="J44" s="12"/>
    </row>
    <row r="45" spans="7:10" ht="12.75">
      <c r="G45" s="23"/>
      <c r="H45" s="19"/>
      <c r="J45" s="7"/>
    </row>
    <row r="46" spans="8:10" ht="12.75">
      <c r="H46" s="7"/>
      <c r="J46" s="2"/>
    </row>
    <row r="47" spans="8:10" ht="12.75">
      <c r="H47" s="7"/>
      <c r="J47" s="7"/>
    </row>
    <row r="48" spans="8:10" ht="12.75">
      <c r="H48" s="7"/>
      <c r="J48" s="7"/>
    </row>
    <row r="55" spans="7:8" ht="12.75">
      <c r="G55" s="23"/>
      <c r="H55" s="19"/>
    </row>
    <row r="56" ht="12.75">
      <c r="H56" s="7"/>
    </row>
    <row r="57" ht="12.75">
      <c r="H57" s="7"/>
    </row>
    <row r="58" ht="12.75">
      <c r="H58" s="7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9.00390625" style="1" bestFit="1" customWidth="1"/>
    <col min="3" max="4" width="11.00390625" style="1" customWidth="1"/>
    <col min="5" max="6" width="12.00390625" style="1" customWidth="1"/>
    <col min="7" max="7" width="10.8515625" style="1" customWidth="1"/>
    <col min="8" max="8" width="10.421875" style="1" customWidth="1"/>
    <col min="9" max="9" width="12.00390625" style="1" customWidth="1"/>
    <col min="10" max="10" width="10.00390625" style="1" customWidth="1"/>
    <col min="11" max="11" width="12.00390625" style="1" bestFit="1" customWidth="1"/>
    <col min="12" max="12" width="9.57421875" style="1" bestFit="1" customWidth="1"/>
    <col min="13" max="16384" width="9.140625" style="1" customWidth="1"/>
  </cols>
  <sheetData>
    <row r="1" spans="1:10" ht="12.75">
      <c r="A1" s="11">
        <v>38375</v>
      </c>
      <c r="E1" s="22" t="s">
        <v>45</v>
      </c>
      <c r="F1" s="12" t="s">
        <v>23</v>
      </c>
      <c r="J1" s="12"/>
    </row>
    <row r="2" s="10" customFormat="1" ht="12.75"/>
    <row r="3" spans="1:12" s="16" customFormat="1" ht="51">
      <c r="A3" s="13" t="s">
        <v>3</v>
      </c>
      <c r="B3" s="14" t="s">
        <v>43</v>
      </c>
      <c r="C3" s="14" t="s">
        <v>14</v>
      </c>
      <c r="D3" s="14" t="s">
        <v>40</v>
      </c>
      <c r="E3" s="14" t="s">
        <v>37</v>
      </c>
      <c r="F3" s="14" t="s">
        <v>42</v>
      </c>
      <c r="G3" s="14" t="s">
        <v>44</v>
      </c>
      <c r="H3" s="14" t="s">
        <v>16</v>
      </c>
      <c r="I3" s="14" t="s">
        <v>41</v>
      </c>
      <c r="J3" s="15" t="s">
        <v>38</v>
      </c>
      <c r="K3" s="14" t="s">
        <v>39</v>
      </c>
      <c r="L3" s="14" t="s">
        <v>5</v>
      </c>
    </row>
    <row r="4" spans="1:12" ht="12.75">
      <c r="A4" s="41">
        <v>95</v>
      </c>
      <c r="B4" s="42">
        <v>45.6</v>
      </c>
      <c r="C4" s="44">
        <f aca="true" t="shared" si="0" ref="C4:C13">$B4*$E4</f>
        <v>456</v>
      </c>
      <c r="D4" s="47">
        <v>492.4</v>
      </c>
      <c r="E4" s="43">
        <v>10</v>
      </c>
      <c r="F4" s="45">
        <v>0.17</v>
      </c>
      <c r="G4" s="46">
        <v>3</v>
      </c>
      <c r="H4" s="57">
        <v>0.15</v>
      </c>
      <c r="I4" s="71" t="s">
        <v>298</v>
      </c>
      <c r="J4" s="48">
        <v>39214.68</v>
      </c>
      <c r="K4" s="50">
        <f aca="true" t="shared" si="1" ref="K4:K13">(J4-(H4*(B4/G4)*1000))/(((E4*B4)*(1-F4))-((B5-B4)+(B4/G4)))</f>
        <v>99.50611563123014</v>
      </c>
      <c r="L4" s="72" t="s">
        <v>298</v>
      </c>
    </row>
    <row r="5" spans="1:12" ht="12.75">
      <c r="A5" s="41">
        <v>96</v>
      </c>
      <c r="B5" s="42">
        <v>37.7</v>
      </c>
      <c r="C5" s="44">
        <f t="shared" si="0"/>
        <v>377</v>
      </c>
      <c r="D5" s="47">
        <v>496.8</v>
      </c>
      <c r="E5" s="43">
        <v>10</v>
      </c>
      <c r="F5" s="45">
        <v>0.2</v>
      </c>
      <c r="G5" s="46">
        <v>3</v>
      </c>
      <c r="H5" s="57">
        <v>0.15</v>
      </c>
      <c r="I5" s="51">
        <f aca="true" t="shared" si="2" ref="I5:I13">((C5/6)+(C5/6)+(((((C4*(1-F4))-((B5-B4)+(B4/G4)))+((C5*(1-F5))-((B6-B5)+(B5/G5)))))/6)+B5)*1.05</f>
        <v>287.61483333333337</v>
      </c>
      <c r="J5" s="55">
        <v>33103</v>
      </c>
      <c r="K5" s="50">
        <f t="shared" si="1"/>
        <v>106.8621633957097</v>
      </c>
      <c r="L5" s="51">
        <f>(K5-122)^2</f>
        <v>229.15409705819127</v>
      </c>
    </row>
    <row r="6" spans="1:12" ht="12.75">
      <c r="A6" s="41">
        <v>97</v>
      </c>
      <c r="B6" s="42">
        <v>34.6</v>
      </c>
      <c r="C6" s="44">
        <f t="shared" si="0"/>
        <v>449.0730812081723</v>
      </c>
      <c r="D6" s="47">
        <v>434</v>
      </c>
      <c r="E6" s="43">
        <v>12.978990786363362</v>
      </c>
      <c r="F6" s="45">
        <v>0.2</v>
      </c>
      <c r="G6" s="46">
        <v>3</v>
      </c>
      <c r="H6" s="57">
        <v>0.15</v>
      </c>
      <c r="I6" s="51">
        <f t="shared" si="2"/>
        <v>304.5883097920045</v>
      </c>
      <c r="J6" s="48">
        <v>43530.26</v>
      </c>
      <c r="K6" s="50">
        <f t="shared" si="1"/>
        <v>121.99998231521744</v>
      </c>
      <c r="L6" s="51">
        <f aca="true" t="shared" si="3" ref="L6:L13">(K6-122)^2</f>
        <v>3.1275153429387364E-10</v>
      </c>
    </row>
    <row r="7" spans="1:12" ht="12.75">
      <c r="A7" s="41">
        <v>98</v>
      </c>
      <c r="B7" s="42">
        <v>39.7</v>
      </c>
      <c r="C7" s="44">
        <f t="shared" si="0"/>
        <v>480.3171594982178</v>
      </c>
      <c r="D7" s="47">
        <v>510.2</v>
      </c>
      <c r="E7" s="43">
        <v>12.09866900499289</v>
      </c>
      <c r="F7" s="45">
        <v>0.1855807054297721</v>
      </c>
      <c r="G7" s="46">
        <v>2.5175703593282446</v>
      </c>
      <c r="H7" s="57">
        <v>0.15000722356898055</v>
      </c>
      <c r="I7" s="51">
        <f t="shared" si="2"/>
        <v>335.0497221479525</v>
      </c>
      <c r="J7" s="48">
        <v>47884.95</v>
      </c>
      <c r="K7" s="50">
        <f t="shared" si="1"/>
        <v>121.99998039471292</v>
      </c>
      <c r="L7" s="51">
        <f t="shared" si="3"/>
        <v>3.8436728145456657E-10</v>
      </c>
    </row>
    <row r="8" spans="1:12" ht="12.75">
      <c r="A8" s="41">
        <v>99</v>
      </c>
      <c r="B8" s="42">
        <v>42</v>
      </c>
      <c r="C8" s="44">
        <f t="shared" si="0"/>
        <v>470.32968334823204</v>
      </c>
      <c r="D8" s="47">
        <v>521</v>
      </c>
      <c r="E8" s="43">
        <v>11.198325794005525</v>
      </c>
      <c r="F8" s="45">
        <v>0.19693781632850454</v>
      </c>
      <c r="G8" s="46">
        <v>3</v>
      </c>
      <c r="H8" s="57">
        <v>0.15</v>
      </c>
      <c r="I8" s="51">
        <f t="shared" si="2"/>
        <v>338.53290440679865</v>
      </c>
      <c r="J8" s="48">
        <v>47081.84</v>
      </c>
      <c r="K8" s="50">
        <f t="shared" si="1"/>
        <v>121.9998755865654</v>
      </c>
      <c r="L8" s="51">
        <f t="shared" si="3"/>
        <v>1.5478702710269985E-08</v>
      </c>
    </row>
    <row r="9" spans="1:12" ht="12.75">
      <c r="A9" s="41">
        <v>2000</v>
      </c>
      <c r="B9" s="42">
        <v>37</v>
      </c>
      <c r="C9" s="44">
        <f t="shared" si="0"/>
        <v>399.9181861656434</v>
      </c>
      <c r="D9" s="47">
        <v>478.2</v>
      </c>
      <c r="E9" s="43">
        <v>10.80859962609847</v>
      </c>
      <c r="F9" s="45">
        <v>0.11001783847176144</v>
      </c>
      <c r="G9" s="46">
        <v>3</v>
      </c>
      <c r="H9" s="57">
        <v>0.17081030515410145</v>
      </c>
      <c r="I9" s="51">
        <f t="shared" si="2"/>
        <v>303.83973782947044</v>
      </c>
      <c r="J9" s="48">
        <v>44280.42</v>
      </c>
      <c r="K9" s="50">
        <f t="shared" si="1"/>
        <v>121.99994191833035</v>
      </c>
      <c r="L9" s="51">
        <f t="shared" si="3"/>
        <v>3.373480349311193E-09</v>
      </c>
    </row>
    <row r="10" spans="1:12" ht="12.75">
      <c r="A10" s="41">
        <v>2001</v>
      </c>
      <c r="B10" s="42">
        <v>34.9</v>
      </c>
      <c r="C10" s="44">
        <f t="shared" si="0"/>
        <v>352.58289654538225</v>
      </c>
      <c r="D10" s="47">
        <v>439.9</v>
      </c>
      <c r="E10" s="43">
        <v>10.102661792131297</v>
      </c>
      <c r="F10" s="45">
        <v>0.08721918347326088</v>
      </c>
      <c r="G10" s="46">
        <v>3</v>
      </c>
      <c r="H10" s="57">
        <v>0.17473559454583917</v>
      </c>
      <c r="I10" s="51">
        <f t="shared" si="2"/>
        <v>273.25376441725365</v>
      </c>
      <c r="J10" s="48">
        <v>38778.89</v>
      </c>
      <c r="K10" s="50">
        <f t="shared" si="1"/>
        <v>122.00009607469849</v>
      </c>
      <c r="L10" s="51">
        <f t="shared" si="3"/>
        <v>9.230347689974413E-09</v>
      </c>
    </row>
    <row r="11" spans="1:12" ht="12.75">
      <c r="A11" s="41">
        <v>2002</v>
      </c>
      <c r="B11" s="42">
        <v>43.9</v>
      </c>
      <c r="C11" s="44">
        <f t="shared" si="0"/>
        <v>439</v>
      </c>
      <c r="D11" s="47">
        <v>546.9</v>
      </c>
      <c r="E11" s="43">
        <v>10</v>
      </c>
      <c r="F11" s="45">
        <v>0.18783463667790665</v>
      </c>
      <c r="G11" s="46">
        <v>3</v>
      </c>
      <c r="H11" s="57">
        <v>0.15570736197181637</v>
      </c>
      <c r="I11" s="51">
        <f t="shared" si="2"/>
        <v>314.5458456059131</v>
      </c>
      <c r="J11" s="48">
        <v>45565.05</v>
      </c>
      <c r="K11" s="50">
        <f t="shared" si="1"/>
        <v>122.00013079685648</v>
      </c>
      <c r="L11" s="51">
        <f t="shared" si="3"/>
        <v>1.710781766548186E-08</v>
      </c>
    </row>
    <row r="12" spans="1:12" ht="12.75">
      <c r="A12" s="41">
        <v>2003</v>
      </c>
      <c r="B12" s="42">
        <v>31</v>
      </c>
      <c r="C12" s="44">
        <f t="shared" si="0"/>
        <v>310</v>
      </c>
      <c r="D12" s="47">
        <v>368.8</v>
      </c>
      <c r="E12" s="43">
        <v>10</v>
      </c>
      <c r="F12" s="45">
        <v>0.2</v>
      </c>
      <c r="G12" s="46">
        <v>3</v>
      </c>
      <c r="H12" s="57">
        <v>0.15</v>
      </c>
      <c r="I12" s="51">
        <f t="shared" si="2"/>
        <v>245.31043737055316</v>
      </c>
      <c r="J12" s="48">
        <v>27565.05</v>
      </c>
      <c r="K12" s="50">
        <f t="shared" si="1"/>
        <v>107.96119795269055</v>
      </c>
      <c r="L12" s="51">
        <f t="shared" si="3"/>
        <v>197.0879629235399</v>
      </c>
    </row>
    <row r="13" spans="1:12" ht="12.75">
      <c r="A13" s="41">
        <v>2004</v>
      </c>
      <c r="B13" s="42">
        <v>27.7</v>
      </c>
      <c r="C13" s="44">
        <f t="shared" si="0"/>
        <v>277</v>
      </c>
      <c r="D13" s="47">
        <v>353.7</v>
      </c>
      <c r="E13" s="43">
        <v>10</v>
      </c>
      <c r="F13" s="45">
        <v>0.2</v>
      </c>
      <c r="G13" s="46">
        <v>3</v>
      </c>
      <c r="H13" s="57">
        <v>0.15</v>
      </c>
      <c r="I13" s="51">
        <f t="shared" si="2"/>
        <v>205.36833333333334</v>
      </c>
      <c r="J13" s="48">
        <v>23865.05</v>
      </c>
      <c r="K13" s="50">
        <f t="shared" si="1"/>
        <v>105.85488934233243</v>
      </c>
      <c r="L13" s="51">
        <f t="shared" si="3"/>
        <v>260.66459814833104</v>
      </c>
    </row>
    <row r="14" spans="1:12" ht="12.75">
      <c r="A14" s="41">
        <v>2005</v>
      </c>
      <c r="B14" s="52">
        <f>B13</f>
        <v>27.7</v>
      </c>
      <c r="C14" s="53"/>
      <c r="D14" s="53"/>
      <c r="E14" s="53"/>
      <c r="F14" s="53"/>
      <c r="G14" s="53"/>
      <c r="H14" s="58"/>
      <c r="I14" s="53"/>
      <c r="J14" s="53"/>
      <c r="K14" s="53"/>
      <c r="L14" s="53"/>
    </row>
    <row r="15" spans="2:12" ht="12.75">
      <c r="B15" s="17"/>
      <c r="C15" s="17"/>
      <c r="D15" s="17"/>
      <c r="H15" s="19"/>
      <c r="K15" s="2">
        <f>AVERAGE(K5:K13)</f>
        <v>116.96425086412377</v>
      </c>
      <c r="L15" s="24">
        <f>SUM(L5:L13)</f>
        <v>686.9066581759497</v>
      </c>
    </row>
    <row r="16" spans="7:8" ht="12.75">
      <c r="G16" s="22"/>
      <c r="H16" s="7"/>
    </row>
    <row r="17" spans="7:8" ht="12.75">
      <c r="G17" s="22"/>
      <c r="H17" s="7"/>
    </row>
    <row r="24" ht="12.75">
      <c r="J24" s="12"/>
    </row>
    <row r="25" spans="7:10" ht="12.75">
      <c r="G25" s="20"/>
      <c r="H25" s="19"/>
      <c r="J25" s="7"/>
    </row>
    <row r="26" spans="7:10" ht="12.75">
      <c r="G26" s="22"/>
      <c r="H26" s="7"/>
      <c r="J26" s="2"/>
    </row>
    <row r="27" spans="7:10" ht="12.75">
      <c r="G27" s="22"/>
      <c r="H27" s="7"/>
      <c r="J27" s="7"/>
    </row>
    <row r="28" spans="8:10" ht="12.75">
      <c r="H28" s="7"/>
      <c r="J28" s="7"/>
    </row>
    <row r="33" ht="12.75">
      <c r="J33" s="12"/>
    </row>
    <row r="34" ht="12.75">
      <c r="J34" s="12"/>
    </row>
    <row r="35" spans="7:10" ht="12.75">
      <c r="G35" s="23"/>
      <c r="H35" s="19"/>
      <c r="J35" s="7"/>
    </row>
    <row r="36" spans="8:10" ht="12.75">
      <c r="H36" s="7"/>
      <c r="J36" s="2"/>
    </row>
    <row r="37" spans="8:10" ht="12.75">
      <c r="H37" s="7"/>
      <c r="J37" s="7"/>
    </row>
    <row r="38" spans="8:10" ht="12.75">
      <c r="H38" s="7"/>
      <c r="J38" s="7"/>
    </row>
    <row r="43" ht="12.75">
      <c r="J43" s="12"/>
    </row>
    <row r="44" ht="12.75">
      <c r="J44" s="12"/>
    </row>
    <row r="45" spans="7:10" ht="12.75">
      <c r="G45" s="23"/>
      <c r="H45" s="19"/>
      <c r="J45" s="7"/>
    </row>
    <row r="46" spans="8:10" ht="12.75">
      <c r="H46" s="7"/>
      <c r="J46" s="2"/>
    </row>
    <row r="47" spans="8:10" ht="12.75">
      <c r="H47" s="7"/>
      <c r="J47" s="7"/>
    </row>
    <row r="48" spans="8:10" ht="12.75">
      <c r="H48" s="7"/>
      <c r="J48" s="7"/>
    </row>
    <row r="55" spans="7:8" ht="12.75">
      <c r="G55" s="23"/>
      <c r="H55" s="19"/>
    </row>
    <row r="56" ht="12.75">
      <c r="H56" s="7"/>
    </row>
    <row r="57" ht="12.75">
      <c r="H57" s="7"/>
    </row>
    <row r="58" ht="12.75">
      <c r="H58" s="7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12.28125" style="1" bestFit="1" customWidth="1"/>
    <col min="3" max="4" width="11.00390625" style="1" customWidth="1"/>
    <col min="5" max="6" width="12.00390625" style="1" customWidth="1"/>
    <col min="7" max="7" width="10.8515625" style="1" customWidth="1"/>
    <col min="8" max="8" width="10.421875" style="1" customWidth="1"/>
    <col min="9" max="9" width="12.00390625" style="1" customWidth="1"/>
    <col min="10" max="10" width="10.00390625" style="1" customWidth="1"/>
    <col min="11" max="11" width="12.00390625" style="1" bestFit="1" customWidth="1"/>
    <col min="12" max="12" width="8.140625" style="1" bestFit="1" customWidth="1"/>
    <col min="13" max="13" width="14.57421875" style="1" customWidth="1"/>
    <col min="14" max="16384" width="9.140625" style="1" customWidth="1"/>
  </cols>
  <sheetData>
    <row r="1" spans="1:10" ht="12.75">
      <c r="A1" s="11">
        <v>38375</v>
      </c>
      <c r="E1" s="22" t="s">
        <v>45</v>
      </c>
      <c r="F1" s="12" t="s">
        <v>24</v>
      </c>
      <c r="J1" s="12"/>
    </row>
    <row r="2" s="10" customFormat="1" ht="12.75"/>
    <row r="3" spans="1:12" s="16" customFormat="1" ht="51">
      <c r="A3" s="13" t="s">
        <v>3</v>
      </c>
      <c r="B3" s="14" t="s">
        <v>15</v>
      </c>
      <c r="C3" s="14" t="s">
        <v>14</v>
      </c>
      <c r="D3" s="14" t="s">
        <v>40</v>
      </c>
      <c r="E3" s="14" t="s">
        <v>37</v>
      </c>
      <c r="F3" s="14" t="s">
        <v>36</v>
      </c>
      <c r="G3" s="14" t="s">
        <v>4</v>
      </c>
      <c r="H3" s="14" t="s">
        <v>16</v>
      </c>
      <c r="I3" s="14" t="s">
        <v>6</v>
      </c>
      <c r="J3" s="15" t="s">
        <v>38</v>
      </c>
      <c r="K3" s="14" t="s">
        <v>39</v>
      </c>
      <c r="L3" s="14" t="s">
        <v>5</v>
      </c>
    </row>
    <row r="4" spans="1:12" ht="12.75">
      <c r="A4" s="41">
        <v>95</v>
      </c>
      <c r="B4" s="42">
        <v>7.9</v>
      </c>
      <c r="C4" s="44">
        <f aca="true" t="shared" si="0" ref="C4:C13">$B4*$E4</f>
        <v>158</v>
      </c>
      <c r="D4" s="47">
        <v>104.8</v>
      </c>
      <c r="E4" s="43">
        <v>20</v>
      </c>
      <c r="F4" s="45">
        <v>0.03</v>
      </c>
      <c r="G4" s="46">
        <v>3</v>
      </c>
      <c r="H4" s="49">
        <v>0.2</v>
      </c>
      <c r="I4" s="71" t="s">
        <v>298</v>
      </c>
      <c r="J4" s="48">
        <v>15862.42</v>
      </c>
      <c r="K4" s="50">
        <f aca="true" t="shared" si="1" ref="K4:K13">(J4-(H4*(B4/G4)*1000))/(((E4*B4)*(1-F4))-((B5-B4)+(B4/G4)))</f>
        <v>100.8091064463824</v>
      </c>
      <c r="L4" s="71" t="s">
        <v>298</v>
      </c>
    </row>
    <row r="5" spans="1:12" ht="12.75">
      <c r="A5" s="41">
        <v>96</v>
      </c>
      <c r="B5" s="42">
        <v>6.4</v>
      </c>
      <c r="C5" s="44">
        <f t="shared" si="0"/>
        <v>128</v>
      </c>
      <c r="D5" s="47">
        <v>100.9</v>
      </c>
      <c r="E5" s="43">
        <v>20</v>
      </c>
      <c r="F5" s="45">
        <v>0.04106206608548217</v>
      </c>
      <c r="G5" s="46">
        <v>3</v>
      </c>
      <c r="H5" s="49">
        <v>0.19852625014146139</v>
      </c>
      <c r="I5" s="51">
        <f aca="true" t="shared" si="2" ref="I5:I13">((C5/6)+(C5/6)+(((((C4*(1-F4))-((B5-B4)+(B4/G4)))+((C5*(1-F5))-((B6-B5)+(B5/G5)))))/6)+B5)*1.05</f>
        <v>99.12654305301854</v>
      </c>
      <c r="J5" s="55">
        <v>15052.63</v>
      </c>
      <c r="K5" s="50">
        <f t="shared" si="1"/>
        <v>121.99999352592593</v>
      </c>
      <c r="L5" s="51">
        <f>(K5-122)^2</f>
        <v>4.1913635060335935E-11</v>
      </c>
    </row>
    <row r="6" spans="1:12" ht="12.75">
      <c r="A6" s="41">
        <v>97</v>
      </c>
      <c r="B6" s="42">
        <v>7.1</v>
      </c>
      <c r="C6" s="44">
        <f t="shared" si="0"/>
        <v>142</v>
      </c>
      <c r="D6" s="47">
        <v>106</v>
      </c>
      <c r="E6" s="43">
        <v>20</v>
      </c>
      <c r="F6" s="45">
        <v>0.03</v>
      </c>
      <c r="G6" s="46">
        <v>2</v>
      </c>
      <c r="H6" s="49">
        <v>0.2</v>
      </c>
      <c r="I6" s="51">
        <f t="shared" si="2"/>
        <v>101.46512638635187</v>
      </c>
      <c r="J6" s="48">
        <v>18008.26</v>
      </c>
      <c r="K6" s="50">
        <f t="shared" si="1"/>
        <v>129.7791282166704</v>
      </c>
      <c r="L6" s="51">
        <f aca="true" t="shared" si="3" ref="L6:L13">(K6-122)^2</f>
        <v>60.51483581139739</v>
      </c>
    </row>
    <row r="7" spans="1:12" ht="12.75">
      <c r="A7" s="41">
        <v>98</v>
      </c>
      <c r="B7" s="42">
        <v>8</v>
      </c>
      <c r="C7" s="44">
        <f t="shared" si="0"/>
        <v>160</v>
      </c>
      <c r="D7" s="47">
        <v>115.2</v>
      </c>
      <c r="E7" s="43">
        <v>20</v>
      </c>
      <c r="F7" s="45">
        <v>0.12582971132481766</v>
      </c>
      <c r="G7" s="46">
        <v>2.8524991683794942</v>
      </c>
      <c r="H7" s="49">
        <v>0.18084682752517628</v>
      </c>
      <c r="I7" s="51">
        <f t="shared" si="2"/>
        <v>111.90422039380523</v>
      </c>
      <c r="J7" s="48">
        <v>17362.95</v>
      </c>
      <c r="K7" s="50">
        <f t="shared" si="1"/>
        <v>121.99932406498952</v>
      </c>
      <c r="L7" s="51">
        <f t="shared" si="3"/>
        <v>4.5688813838887545E-07</v>
      </c>
    </row>
    <row r="8" spans="1:12" ht="12.75">
      <c r="A8" s="41">
        <v>99</v>
      </c>
      <c r="B8" s="42">
        <v>6.9</v>
      </c>
      <c r="C8" s="44">
        <f t="shared" si="0"/>
        <v>138</v>
      </c>
      <c r="D8" s="47">
        <v>103.4</v>
      </c>
      <c r="E8" s="43">
        <v>20</v>
      </c>
      <c r="F8" s="45">
        <v>0.08717383566448367</v>
      </c>
      <c r="G8" s="46">
        <v>3</v>
      </c>
      <c r="H8" s="49">
        <v>0.15220143771019834</v>
      </c>
      <c r="I8" s="51">
        <f t="shared" si="2"/>
        <v>101.54072226250796</v>
      </c>
      <c r="J8" s="48">
        <v>15559.84</v>
      </c>
      <c r="K8" s="50">
        <f t="shared" si="1"/>
        <v>122.00028387351215</v>
      </c>
      <c r="L8" s="51">
        <f t="shared" si="3"/>
        <v>8.058417089796911E-08</v>
      </c>
    </row>
    <row r="9" spans="1:12" ht="12.75">
      <c r="A9" s="41">
        <v>2000</v>
      </c>
      <c r="B9" s="42">
        <v>5.9</v>
      </c>
      <c r="C9" s="44">
        <f t="shared" si="0"/>
        <v>115.06797596863426</v>
      </c>
      <c r="D9" s="47">
        <v>82</v>
      </c>
      <c r="E9" s="43">
        <v>19.50304677434479</v>
      </c>
      <c r="F9" s="45">
        <v>0.03457711729434897</v>
      </c>
      <c r="G9" s="46">
        <v>2.638382025952917</v>
      </c>
      <c r="H9" s="49">
        <v>0.19754392470403567</v>
      </c>
      <c r="I9" s="51">
        <f t="shared" si="2"/>
        <v>87.38782512044581</v>
      </c>
      <c r="J9" s="48">
        <v>13758.42</v>
      </c>
      <c r="K9" s="50">
        <f t="shared" si="1"/>
        <v>121.99998056443411</v>
      </c>
      <c r="L9" s="51">
        <f t="shared" si="3"/>
        <v>3.777412214305359E-10</v>
      </c>
    </row>
    <row r="10" spans="1:12" ht="12.75">
      <c r="A10" s="41">
        <v>2001</v>
      </c>
      <c r="B10" s="42">
        <v>5.6</v>
      </c>
      <c r="C10" s="44">
        <f t="shared" si="0"/>
        <v>112</v>
      </c>
      <c r="D10" s="47">
        <v>83.8</v>
      </c>
      <c r="E10" s="43">
        <v>20</v>
      </c>
      <c r="F10" s="45">
        <v>0.17603229778691928</v>
      </c>
      <c r="G10" s="46">
        <v>2.9088679118802054</v>
      </c>
      <c r="H10" s="49">
        <v>0.19080672793005873</v>
      </c>
      <c r="I10" s="51">
        <f t="shared" si="2"/>
        <v>79.8021478008666</v>
      </c>
      <c r="J10" s="48">
        <v>11256.89</v>
      </c>
      <c r="K10" s="50">
        <f t="shared" si="1"/>
        <v>121.99924054577943</v>
      </c>
      <c r="L10" s="51">
        <f t="shared" si="3"/>
        <v>5.767707131429345E-07</v>
      </c>
    </row>
    <row r="11" spans="1:12" ht="12.75">
      <c r="A11" s="41">
        <v>2002</v>
      </c>
      <c r="B11" s="42">
        <v>6.7</v>
      </c>
      <c r="C11" s="44">
        <f t="shared" si="0"/>
        <v>124.28650230675402</v>
      </c>
      <c r="D11" s="47">
        <v>84</v>
      </c>
      <c r="E11" s="43">
        <v>18.55022422488866</v>
      </c>
      <c r="F11" s="45">
        <v>0.03157448121499952</v>
      </c>
      <c r="G11" s="46">
        <v>2</v>
      </c>
      <c r="H11" s="49">
        <v>0.19998307618800215</v>
      </c>
      <c r="I11" s="51">
        <f t="shared" si="2"/>
        <v>86.77278052852793</v>
      </c>
      <c r="J11" s="48">
        <v>15043.05</v>
      </c>
      <c r="K11" s="50">
        <f t="shared" si="1"/>
        <v>122.00013408536375</v>
      </c>
      <c r="L11" s="51">
        <f t="shared" si="3"/>
        <v>1.797888477314064E-08</v>
      </c>
    </row>
    <row r="12" spans="1:12" ht="12.75">
      <c r="A12" s="41">
        <v>2003</v>
      </c>
      <c r="B12" s="42">
        <v>5.9</v>
      </c>
      <c r="C12" s="44">
        <f t="shared" si="0"/>
        <v>108.48245045902033</v>
      </c>
      <c r="D12" s="47">
        <v>75.4</v>
      </c>
      <c r="E12" s="43">
        <v>18.386856010003445</v>
      </c>
      <c r="F12" s="45">
        <v>0.0315737936792442</v>
      </c>
      <c r="G12" s="46">
        <v>3</v>
      </c>
      <c r="H12" s="49">
        <v>0.19971954954190885</v>
      </c>
      <c r="I12" s="51">
        <f t="shared" si="2"/>
        <v>82.92684796833043</v>
      </c>
      <c r="J12" s="48">
        <v>13043.05</v>
      </c>
      <c r="K12" s="50">
        <f t="shared" si="1"/>
        <v>122.00016686778625</v>
      </c>
      <c r="L12" s="51">
        <f t="shared" si="3"/>
        <v>2.7844858087409565E-08</v>
      </c>
    </row>
    <row r="13" spans="1:13" ht="12.75">
      <c r="A13" s="41">
        <v>2004</v>
      </c>
      <c r="B13" s="42">
        <v>5.3</v>
      </c>
      <c r="C13" s="44">
        <f t="shared" si="0"/>
        <v>100.33616937200371</v>
      </c>
      <c r="D13" s="47">
        <v>62.5</v>
      </c>
      <c r="E13" s="43">
        <v>18.931352711698814</v>
      </c>
      <c r="F13" s="45">
        <v>0.03291780112893428</v>
      </c>
      <c r="G13" s="46">
        <v>2</v>
      </c>
      <c r="H13" s="49">
        <v>0.19935307163619445</v>
      </c>
      <c r="I13" s="51">
        <f t="shared" si="2"/>
        <v>75.34559258280707</v>
      </c>
      <c r="J13" s="48">
        <v>12043.05</v>
      </c>
      <c r="K13" s="50">
        <f t="shared" si="1"/>
        <v>121.99998852816076</v>
      </c>
      <c r="L13" s="51">
        <f t="shared" si="3"/>
        <v>1.3160309563746498E-10</v>
      </c>
      <c r="M13" s="9"/>
    </row>
    <row r="14" spans="1:12" ht="12.75">
      <c r="A14" s="41">
        <v>2005</v>
      </c>
      <c r="B14" s="52">
        <f>B13</f>
        <v>5.3</v>
      </c>
      <c r="C14" s="53"/>
      <c r="D14" s="53"/>
      <c r="E14" s="53"/>
      <c r="F14" s="53"/>
      <c r="G14" s="53"/>
      <c r="H14" s="54"/>
      <c r="I14" s="53"/>
      <c r="J14" s="53"/>
      <c r="K14" s="53"/>
      <c r="L14" s="53"/>
    </row>
    <row r="15" spans="2:12" ht="12.75">
      <c r="B15" s="17"/>
      <c r="C15" s="17"/>
      <c r="D15" s="17"/>
      <c r="H15" s="19"/>
      <c r="K15" s="2">
        <f>AVERAGE(K5:K13)</f>
        <v>122.86424891918026</v>
      </c>
      <c r="L15" s="24">
        <f>SUM(L5:L13)</f>
        <v>60.51483697201541</v>
      </c>
    </row>
    <row r="16" spans="7:8" ht="12.75">
      <c r="G16" s="22"/>
      <c r="H16" s="7"/>
    </row>
    <row r="17" spans="7:8" ht="12.75">
      <c r="G17" s="22"/>
      <c r="H17" s="7"/>
    </row>
    <row r="24" ht="12.75">
      <c r="J24" s="12"/>
    </row>
    <row r="25" spans="7:10" ht="12.75">
      <c r="G25" s="20"/>
      <c r="H25" s="19"/>
      <c r="J25" s="7"/>
    </row>
    <row r="26" spans="7:10" ht="12.75">
      <c r="G26" s="22"/>
      <c r="H26" s="7"/>
      <c r="J26" s="2"/>
    </row>
    <row r="27" spans="7:10" ht="12.75">
      <c r="G27" s="22"/>
      <c r="H27" s="7"/>
      <c r="J27" s="7"/>
    </row>
    <row r="28" spans="8:10" ht="12.75">
      <c r="H28" s="7"/>
      <c r="J28" s="7"/>
    </row>
    <row r="33" ht="12.75">
      <c r="J33" s="12"/>
    </row>
    <row r="34" ht="12.75">
      <c r="J34" s="12"/>
    </row>
    <row r="35" spans="7:10" ht="12.75">
      <c r="G35" s="23"/>
      <c r="H35" s="19"/>
      <c r="J35" s="7"/>
    </row>
    <row r="36" spans="8:10" ht="12.75">
      <c r="H36" s="7"/>
      <c r="J36" s="2"/>
    </row>
    <row r="37" spans="8:10" ht="12.75">
      <c r="H37" s="7"/>
      <c r="J37" s="7"/>
    </row>
    <row r="38" spans="8:10" ht="12.75">
      <c r="H38" s="7"/>
      <c r="J38" s="7"/>
    </row>
    <row r="43" ht="12.75">
      <c r="J43" s="12"/>
    </row>
    <row r="44" ht="12.75">
      <c r="J44" s="12"/>
    </row>
    <row r="45" spans="7:10" ht="12.75">
      <c r="G45" s="23"/>
      <c r="H45" s="19"/>
      <c r="J45" s="7"/>
    </row>
    <row r="46" spans="8:10" ht="12.75">
      <c r="H46" s="7"/>
      <c r="J46" s="2"/>
    </row>
    <row r="47" spans="8:10" ht="12.75">
      <c r="H47" s="7"/>
      <c r="J47" s="7"/>
    </row>
    <row r="48" spans="8:10" ht="12.75">
      <c r="H48" s="7"/>
      <c r="J48" s="7"/>
    </row>
    <row r="52" spans="6:8" ht="12.75">
      <c r="F52" s="1" t="s">
        <v>0</v>
      </c>
      <c r="G52" s="1" t="s">
        <v>1</v>
      </c>
      <c r="H52" s="1" t="e">
        <f>#REF!*#REF!*1000</f>
        <v>#REF!</v>
      </c>
    </row>
    <row r="53" spans="6:8" ht="12.75">
      <c r="F53" s="1" t="s">
        <v>0</v>
      </c>
      <c r="G53" s="1" t="s">
        <v>2</v>
      </c>
      <c r="H53" s="1" t="e">
        <f>H51-H52</f>
        <v>#REF!</v>
      </c>
    </row>
    <row r="55" spans="7:8" ht="12.75">
      <c r="G55" s="23"/>
      <c r="H55" s="19"/>
    </row>
    <row r="56" ht="12.75">
      <c r="H56" s="7"/>
    </row>
    <row r="57" ht="12.75">
      <c r="H57" s="7"/>
    </row>
    <row r="58" ht="12.75">
      <c r="H58" s="7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12.28125" style="1" bestFit="1" customWidth="1"/>
    <col min="3" max="4" width="11.00390625" style="1" customWidth="1"/>
    <col min="5" max="6" width="12.00390625" style="1" customWidth="1"/>
    <col min="7" max="7" width="10.8515625" style="1" customWidth="1"/>
    <col min="8" max="8" width="10.421875" style="1" customWidth="1"/>
    <col min="9" max="9" width="12.00390625" style="1" customWidth="1"/>
    <col min="10" max="10" width="10.00390625" style="1" customWidth="1"/>
    <col min="11" max="11" width="12.00390625" style="1" bestFit="1" customWidth="1"/>
    <col min="12" max="12" width="8.140625" style="1" bestFit="1" customWidth="1"/>
    <col min="13" max="13" width="14.57421875" style="1" customWidth="1"/>
    <col min="14" max="16384" width="9.140625" style="1" customWidth="1"/>
  </cols>
  <sheetData>
    <row r="1" spans="1:10" ht="12.75">
      <c r="A1" s="11">
        <v>38375</v>
      </c>
      <c r="E1" s="22" t="s">
        <v>45</v>
      </c>
      <c r="F1" s="12" t="s">
        <v>25</v>
      </c>
      <c r="J1" s="12"/>
    </row>
    <row r="2" s="10" customFormat="1" ht="12.75"/>
    <row r="3" spans="1:12" s="16" customFormat="1" ht="51">
      <c r="A3" s="13" t="s">
        <v>3</v>
      </c>
      <c r="B3" s="14" t="s">
        <v>15</v>
      </c>
      <c r="C3" s="14" t="s">
        <v>14</v>
      </c>
      <c r="D3" s="14" t="s">
        <v>40</v>
      </c>
      <c r="E3" s="14" t="s">
        <v>37</v>
      </c>
      <c r="F3" s="14" t="s">
        <v>36</v>
      </c>
      <c r="G3" s="14" t="s">
        <v>4</v>
      </c>
      <c r="H3" s="14" t="s">
        <v>16</v>
      </c>
      <c r="I3" s="14" t="s">
        <v>6</v>
      </c>
      <c r="J3" s="15" t="s">
        <v>38</v>
      </c>
      <c r="K3" s="14" t="s">
        <v>39</v>
      </c>
      <c r="L3" s="14" t="s">
        <v>5</v>
      </c>
    </row>
    <row r="4" spans="1:12" ht="12.75">
      <c r="A4" s="41">
        <v>95</v>
      </c>
      <c r="B4" s="42">
        <v>19</v>
      </c>
      <c r="C4" s="44">
        <f aca="true" t="shared" si="0" ref="C4:C13">$B4*$E4</f>
        <v>342</v>
      </c>
      <c r="D4" s="47">
        <v>210.5</v>
      </c>
      <c r="E4" s="43">
        <v>18</v>
      </c>
      <c r="F4" s="45">
        <v>0.1</v>
      </c>
      <c r="G4" s="46">
        <v>2</v>
      </c>
      <c r="H4" s="49">
        <v>0.15</v>
      </c>
      <c r="I4" s="71" t="s">
        <v>298</v>
      </c>
      <c r="J4" s="48">
        <v>40534</v>
      </c>
      <c r="K4" s="50">
        <f aca="true" t="shared" si="1" ref="K4:K13">(J4-(H4*(B4/G4)*1000))/(((E4*B4)*(1-F4))-((B5-B4)+(B4/G4)))</f>
        <v>130.27648234510326</v>
      </c>
      <c r="L4" s="71" t="s">
        <v>298</v>
      </c>
    </row>
    <row r="5" spans="1:12" ht="12.75">
      <c r="A5" s="41">
        <v>96</v>
      </c>
      <c r="B5" s="42">
        <v>17.1</v>
      </c>
      <c r="C5" s="44">
        <f t="shared" si="0"/>
        <v>342</v>
      </c>
      <c r="D5" s="47">
        <v>226.1</v>
      </c>
      <c r="E5" s="43">
        <v>20</v>
      </c>
      <c r="F5" s="45">
        <v>0.03826497685820756</v>
      </c>
      <c r="G5" s="46">
        <v>2</v>
      </c>
      <c r="H5" s="49">
        <v>0.15</v>
      </c>
      <c r="I5" s="51">
        <f aca="true" t="shared" si="2" ref="I5:I13">((C5/6)+(C5/6)+(((((C4*(1-F4))-((B5-B4)+(B4/G4)))+((C5*(1-F5))-((B6-B5)+(B5/G5)))))/6)+B5)*1.05</f>
        <v>246.4110911350363</v>
      </c>
      <c r="J5" s="55">
        <v>40476.63</v>
      </c>
      <c r="K5" s="50">
        <f t="shared" si="1"/>
        <v>121.99999344597518</v>
      </c>
      <c r="L5" s="51">
        <f aca="true" t="shared" si="3" ref="L5:L13">(K5-122)^2</f>
        <v>4.295524136117462E-11</v>
      </c>
    </row>
    <row r="6" spans="1:12" ht="12.75">
      <c r="A6" s="41">
        <v>97</v>
      </c>
      <c r="B6" s="42">
        <v>16.2</v>
      </c>
      <c r="C6" s="44">
        <f t="shared" si="0"/>
        <v>324</v>
      </c>
      <c r="D6" s="47">
        <v>199.6</v>
      </c>
      <c r="E6" s="43">
        <v>20</v>
      </c>
      <c r="F6" s="45">
        <v>0.0524942656558276</v>
      </c>
      <c r="G6" s="46">
        <v>2</v>
      </c>
      <c r="H6" s="49">
        <v>0.18748800824812042</v>
      </c>
      <c r="I6" s="51">
        <f t="shared" si="2"/>
        <v>239.00716627235084</v>
      </c>
      <c r="J6" s="48">
        <v>38032.26</v>
      </c>
      <c r="K6" s="50">
        <f t="shared" si="1"/>
        <v>122.0000015571215</v>
      </c>
      <c r="L6" s="51">
        <f t="shared" si="3"/>
        <v>2.424627344207762E-12</v>
      </c>
    </row>
    <row r="7" spans="1:12" ht="12.75">
      <c r="A7" s="41">
        <v>98</v>
      </c>
      <c r="B7" s="42">
        <v>15.8</v>
      </c>
      <c r="C7" s="44">
        <f t="shared" si="0"/>
        <v>316</v>
      </c>
      <c r="D7" s="47">
        <v>202.2</v>
      </c>
      <c r="E7" s="43">
        <v>20</v>
      </c>
      <c r="F7" s="45">
        <v>0.03</v>
      </c>
      <c r="G7" s="46">
        <v>2</v>
      </c>
      <c r="H7" s="49">
        <v>0.2</v>
      </c>
      <c r="I7" s="51">
        <f t="shared" si="2"/>
        <v>230.82707513731458</v>
      </c>
      <c r="J7" s="48">
        <v>38786.95</v>
      </c>
      <c r="K7" s="50">
        <f t="shared" si="1"/>
        <v>127.02085893759389</v>
      </c>
      <c r="L7" s="51">
        <f t="shared" si="3"/>
        <v>25.209024471216402</v>
      </c>
    </row>
    <row r="8" spans="1:12" ht="12.75">
      <c r="A8" s="41">
        <v>99</v>
      </c>
      <c r="B8" s="42">
        <v>21.5</v>
      </c>
      <c r="C8" s="44">
        <f t="shared" si="0"/>
        <v>428.05096819080956</v>
      </c>
      <c r="D8" s="47">
        <v>276</v>
      </c>
      <c r="E8" s="43">
        <v>19.909347357712072</v>
      </c>
      <c r="F8" s="45">
        <v>0.17187784222732413</v>
      </c>
      <c r="G8" s="46">
        <v>3</v>
      </c>
      <c r="H8" s="49">
        <v>0.15</v>
      </c>
      <c r="I8" s="51">
        <f t="shared" si="2"/>
        <v>285.20340819771656</v>
      </c>
      <c r="J8" s="48">
        <v>43983.84</v>
      </c>
      <c r="K8" s="50">
        <f t="shared" si="1"/>
        <v>121.9999925527692</v>
      </c>
      <c r="L8" s="51">
        <f t="shared" si="3"/>
        <v>5.5461246589057064E-11</v>
      </c>
    </row>
    <row r="9" spans="1:12" ht="12.75">
      <c r="A9" s="41">
        <v>2000</v>
      </c>
      <c r="B9" s="42">
        <v>17.1</v>
      </c>
      <c r="C9" s="44">
        <f t="shared" si="0"/>
        <v>338.57400639952147</v>
      </c>
      <c r="D9" s="47">
        <v>245.5</v>
      </c>
      <c r="E9" s="43">
        <v>19.799649497048037</v>
      </c>
      <c r="F9" s="45">
        <v>0.03136120314407069</v>
      </c>
      <c r="G9" s="46">
        <v>3</v>
      </c>
      <c r="H9" s="49">
        <v>0.15</v>
      </c>
      <c r="I9" s="51">
        <f t="shared" si="2"/>
        <v>254.41775725673244</v>
      </c>
      <c r="J9" s="48">
        <v>40182.42</v>
      </c>
      <c r="K9" s="50">
        <f t="shared" si="1"/>
        <v>121.99999373030295</v>
      </c>
      <c r="L9" s="51">
        <f t="shared" si="3"/>
        <v>3.9309101137464114E-11</v>
      </c>
    </row>
    <row r="10" spans="1:12" ht="12.75">
      <c r="A10" s="41">
        <v>2001</v>
      </c>
      <c r="B10" s="42">
        <v>17</v>
      </c>
      <c r="C10" s="44">
        <f t="shared" si="0"/>
        <v>340</v>
      </c>
      <c r="D10" s="47">
        <v>243.8</v>
      </c>
      <c r="E10" s="43">
        <v>20</v>
      </c>
      <c r="F10" s="45">
        <v>0.03764001365439962</v>
      </c>
      <c r="G10" s="46">
        <v>2</v>
      </c>
      <c r="H10" s="49">
        <v>0.15</v>
      </c>
      <c r="I10" s="51">
        <f t="shared" si="2"/>
        <v>248.35270487352994</v>
      </c>
      <c r="J10" s="48">
        <v>39680.89</v>
      </c>
      <c r="K10" s="50">
        <f t="shared" si="1"/>
        <v>121.99999290470612</v>
      </c>
      <c r="L10" s="51">
        <f t="shared" si="3"/>
        <v>5.034319526230676E-11</v>
      </c>
    </row>
    <row r="11" spans="1:12" ht="12.75">
      <c r="A11" s="41">
        <v>2002</v>
      </c>
      <c r="B11" s="42">
        <v>20.9</v>
      </c>
      <c r="C11" s="44">
        <f t="shared" si="0"/>
        <v>386.6933317203361</v>
      </c>
      <c r="D11" s="47">
        <v>278.2</v>
      </c>
      <c r="E11" s="43">
        <v>18.502073288054362</v>
      </c>
      <c r="F11" s="45">
        <v>0.16600606970542048</v>
      </c>
      <c r="G11" s="46">
        <v>3</v>
      </c>
      <c r="H11" s="49">
        <v>0.19375029806354235</v>
      </c>
      <c r="I11" s="51">
        <f t="shared" si="2"/>
        <v>268.4888996425402</v>
      </c>
      <c r="J11" s="48">
        <v>40467.05</v>
      </c>
      <c r="K11" s="50">
        <f t="shared" si="1"/>
        <v>122.000008802142</v>
      </c>
      <c r="L11" s="51">
        <f t="shared" si="3"/>
        <v>7.747770388486251E-11</v>
      </c>
    </row>
    <row r="12" spans="1:12" ht="12.75">
      <c r="A12" s="41">
        <v>2003</v>
      </c>
      <c r="B12" s="42">
        <v>15.8</v>
      </c>
      <c r="C12" s="44">
        <f t="shared" si="0"/>
        <v>300.19667385528095</v>
      </c>
      <c r="D12" s="47">
        <v>237.9</v>
      </c>
      <c r="E12" s="43">
        <v>18.999789484511453</v>
      </c>
      <c r="F12" s="45">
        <v>0.07473085438039022</v>
      </c>
      <c r="G12" s="46">
        <v>2</v>
      </c>
      <c r="H12" s="49">
        <v>0.2</v>
      </c>
      <c r="I12" s="51">
        <f t="shared" si="2"/>
        <v>226.3781261909945</v>
      </c>
      <c r="J12" s="48">
        <v>35467.05</v>
      </c>
      <c r="K12" s="50">
        <f t="shared" si="1"/>
        <v>121.99999340378442</v>
      </c>
      <c r="L12" s="51">
        <f t="shared" si="3"/>
        <v>4.351006003600066E-11</v>
      </c>
    </row>
    <row r="13" spans="1:13" ht="12.75">
      <c r="A13" s="41">
        <v>2004</v>
      </c>
      <c r="B13" s="42">
        <v>7.9</v>
      </c>
      <c r="C13" s="44">
        <f t="shared" si="0"/>
        <v>158</v>
      </c>
      <c r="D13" s="47">
        <v>145.1</v>
      </c>
      <c r="E13" s="43">
        <v>20</v>
      </c>
      <c r="F13" s="45">
        <v>0.03</v>
      </c>
      <c r="G13" s="46">
        <v>2</v>
      </c>
      <c r="H13" s="49">
        <v>0.2</v>
      </c>
      <c r="I13" s="51">
        <f t="shared" si="2"/>
        <v>138.3327259887868</v>
      </c>
      <c r="J13" s="48">
        <v>20467.05</v>
      </c>
      <c r="K13" s="50">
        <f t="shared" si="1"/>
        <v>131.78655147009576</v>
      </c>
      <c r="L13" s="51">
        <f t="shared" si="3"/>
        <v>95.77658967683347</v>
      </c>
      <c r="M13" s="9"/>
    </row>
    <row r="14" spans="1:12" ht="12.75">
      <c r="A14" s="41">
        <v>2005</v>
      </c>
      <c r="B14" s="52">
        <f>B13</f>
        <v>7.9</v>
      </c>
      <c r="C14" s="53"/>
      <c r="D14" s="53"/>
      <c r="E14" s="53"/>
      <c r="F14" s="53"/>
      <c r="G14" s="53"/>
      <c r="H14" s="54"/>
      <c r="I14" s="53"/>
      <c r="J14" s="53"/>
      <c r="K14" s="53"/>
      <c r="L14" s="53"/>
    </row>
    <row r="15" spans="2:12" ht="12.75">
      <c r="B15" s="17"/>
      <c r="C15" s="17"/>
      <c r="D15" s="17"/>
      <c r="H15" s="19"/>
      <c r="K15" s="2">
        <f>AVERAGE(K5:K13)</f>
        <v>123.645265200499</v>
      </c>
      <c r="L15" s="24">
        <f>SUM(L5:L13)</f>
        <v>120.98561414836135</v>
      </c>
    </row>
    <row r="16" spans="7:8" ht="12.75">
      <c r="G16" s="22"/>
      <c r="H16" s="7"/>
    </row>
    <row r="17" spans="7:8" ht="12.75">
      <c r="G17" s="22"/>
      <c r="H17" s="7"/>
    </row>
    <row r="24" ht="12.75">
      <c r="J24" s="12"/>
    </row>
    <row r="25" spans="7:10" ht="12.75">
      <c r="G25" s="20"/>
      <c r="H25" s="19"/>
      <c r="J25" s="7"/>
    </row>
    <row r="26" spans="7:10" ht="12.75">
      <c r="G26" s="22"/>
      <c r="H26" s="7"/>
      <c r="J26" s="2"/>
    </row>
    <row r="27" spans="7:10" ht="12.75">
      <c r="G27" s="22"/>
      <c r="H27" s="7"/>
      <c r="J27" s="7"/>
    </row>
    <row r="28" spans="8:10" ht="12.75">
      <c r="H28" s="7"/>
      <c r="J28" s="7"/>
    </row>
    <row r="33" ht="12.75">
      <c r="J33" s="12"/>
    </row>
    <row r="34" ht="12.75">
      <c r="J34" s="12"/>
    </row>
    <row r="35" spans="7:10" ht="12.75">
      <c r="G35" s="23"/>
      <c r="H35" s="19"/>
      <c r="J35" s="7"/>
    </row>
    <row r="36" spans="8:10" ht="12.75">
      <c r="H36" s="7"/>
      <c r="J36" s="2"/>
    </row>
    <row r="37" spans="8:10" ht="12.75">
      <c r="H37" s="7"/>
      <c r="J37" s="7"/>
    </row>
    <row r="38" spans="8:10" ht="12.75">
      <c r="H38" s="7"/>
      <c r="J38" s="7"/>
    </row>
    <row r="43" ht="12.75">
      <c r="J43" s="12"/>
    </row>
    <row r="44" ht="12.75">
      <c r="J44" s="12"/>
    </row>
    <row r="45" spans="7:10" ht="12.75">
      <c r="G45" s="23"/>
      <c r="H45" s="19"/>
      <c r="J45" s="7"/>
    </row>
    <row r="46" spans="8:10" ht="12.75">
      <c r="H46" s="7"/>
      <c r="J46" s="2"/>
    </row>
    <row r="47" spans="8:10" ht="12.75">
      <c r="H47" s="7"/>
      <c r="J47" s="7"/>
    </row>
    <row r="48" spans="8:10" ht="12.75">
      <c r="H48" s="7"/>
      <c r="J48" s="7"/>
    </row>
    <row r="55" spans="7:8" ht="12.75">
      <c r="G55" s="23"/>
      <c r="H55" s="19"/>
    </row>
    <row r="56" ht="12.75">
      <c r="H56" s="7"/>
    </row>
    <row r="57" ht="12.75">
      <c r="H57" s="7"/>
    </row>
    <row r="58" ht="12.75">
      <c r="H58" s="7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12.28125" style="1" bestFit="1" customWidth="1"/>
    <col min="3" max="4" width="11.00390625" style="1" customWidth="1"/>
    <col min="5" max="6" width="12.00390625" style="1" customWidth="1"/>
    <col min="7" max="7" width="10.8515625" style="1" customWidth="1"/>
    <col min="8" max="8" width="10.421875" style="1" customWidth="1"/>
    <col min="9" max="9" width="12.00390625" style="1" customWidth="1"/>
    <col min="10" max="10" width="10.00390625" style="1" customWidth="1"/>
    <col min="11" max="11" width="12.00390625" style="1" bestFit="1" customWidth="1"/>
    <col min="12" max="12" width="9.140625" style="1" bestFit="1" customWidth="1"/>
    <col min="13" max="13" width="14.57421875" style="1" customWidth="1"/>
    <col min="14" max="16384" width="9.140625" style="1" customWidth="1"/>
  </cols>
  <sheetData>
    <row r="1" spans="1:10" ht="12.75">
      <c r="A1" s="11">
        <v>38375</v>
      </c>
      <c r="E1" s="22" t="s">
        <v>45</v>
      </c>
      <c r="F1" s="12" t="s">
        <v>26</v>
      </c>
      <c r="J1" s="12"/>
    </row>
    <row r="2" s="10" customFormat="1" ht="12.75"/>
    <row r="3" spans="1:12" s="16" customFormat="1" ht="51">
      <c r="A3" s="13" t="s">
        <v>3</v>
      </c>
      <c r="B3" s="14" t="s">
        <v>15</v>
      </c>
      <c r="C3" s="14" t="s">
        <v>14</v>
      </c>
      <c r="D3" s="14" t="s">
        <v>40</v>
      </c>
      <c r="E3" s="14" t="s">
        <v>37</v>
      </c>
      <c r="F3" s="14" t="s">
        <v>36</v>
      </c>
      <c r="G3" s="14" t="s">
        <v>4</v>
      </c>
      <c r="H3" s="14" t="s">
        <v>16</v>
      </c>
      <c r="I3" s="14" t="s">
        <v>6</v>
      </c>
      <c r="J3" s="15" t="s">
        <v>38</v>
      </c>
      <c r="K3" s="14" t="s">
        <v>39</v>
      </c>
      <c r="L3" s="14" t="s">
        <v>5</v>
      </c>
    </row>
    <row r="4" spans="1:12" ht="12.75">
      <c r="A4" s="41">
        <v>95</v>
      </c>
      <c r="B4" s="42">
        <v>2.1</v>
      </c>
      <c r="C4" s="44">
        <f aca="true" t="shared" si="0" ref="C4:C13">$B4*$E4</f>
        <v>21</v>
      </c>
      <c r="D4" s="47">
        <v>55</v>
      </c>
      <c r="E4" s="43">
        <v>10</v>
      </c>
      <c r="F4" s="45">
        <v>0.03</v>
      </c>
      <c r="G4" s="46">
        <v>2</v>
      </c>
      <c r="H4" s="49">
        <v>0.15</v>
      </c>
      <c r="I4" s="71" t="s">
        <v>298</v>
      </c>
      <c r="J4" s="55">
        <v>5570.456</v>
      </c>
      <c r="K4" s="50">
        <f aca="true" t="shared" si="1" ref="K4:K13">(J4-(H4*(B4/G4)*1000))/(((E4*B4)*(1-F4))-((B5-B4)+(B4/G4)))</f>
        <v>278.73099897013384</v>
      </c>
      <c r="L4" s="71" t="s">
        <v>298</v>
      </c>
    </row>
    <row r="5" spans="1:12" ht="12.75">
      <c r="A5" s="41">
        <v>96</v>
      </c>
      <c r="B5" s="42">
        <v>2</v>
      </c>
      <c r="C5" s="44">
        <f t="shared" si="0"/>
        <v>40</v>
      </c>
      <c r="D5" s="47">
        <v>60.2</v>
      </c>
      <c r="E5" s="43">
        <v>20</v>
      </c>
      <c r="F5" s="45">
        <v>0.03</v>
      </c>
      <c r="G5" s="46">
        <v>2</v>
      </c>
      <c r="H5" s="49">
        <v>0.2</v>
      </c>
      <c r="I5" s="51">
        <f aca="true" t="shared" si="2" ref="I5:I13">((C5/6)+(C5/6)+(((((C4*(1-F4))-((B5-B4)+(B4/G4)))+((C5*(1-F5))-((B6-B5)+(B5/G5)))))/6)+B5)*1.05</f>
        <v>26.113500000000002</v>
      </c>
      <c r="J5" s="55">
        <v>4970.456</v>
      </c>
      <c r="K5" s="50">
        <f t="shared" si="1"/>
        <v>126.2025396825397</v>
      </c>
      <c r="L5" s="51">
        <f aca="true" t="shared" si="3" ref="L5:L13">(K5-122)^2</f>
        <v>17.66133978332083</v>
      </c>
    </row>
    <row r="6" spans="1:12" ht="12.75">
      <c r="A6" s="41">
        <v>97</v>
      </c>
      <c r="B6" s="42">
        <v>2</v>
      </c>
      <c r="C6" s="44">
        <f t="shared" si="0"/>
        <v>37.228936530501166</v>
      </c>
      <c r="D6" s="47">
        <v>55.7</v>
      </c>
      <c r="E6" s="43">
        <v>18.614468265250583</v>
      </c>
      <c r="F6" s="45">
        <v>0.034405358726828594</v>
      </c>
      <c r="G6" s="46">
        <v>2</v>
      </c>
      <c r="H6" s="49">
        <v>0.19859635489051397</v>
      </c>
      <c r="I6" s="51">
        <f t="shared" si="2"/>
        <v>28.036038568151824</v>
      </c>
      <c r="J6" s="48">
        <v>4584.26</v>
      </c>
      <c r="K6" s="50">
        <f t="shared" si="1"/>
        <v>122.00000356578536</v>
      </c>
      <c r="L6" s="51">
        <f t="shared" si="3"/>
        <v>1.2714825254842573E-11</v>
      </c>
    </row>
    <row r="7" spans="1:12" ht="12.75">
      <c r="A7" s="41">
        <v>98</v>
      </c>
      <c r="B7" s="42">
        <v>1</v>
      </c>
      <c r="C7" s="44">
        <f t="shared" si="0"/>
        <v>20</v>
      </c>
      <c r="D7" s="47">
        <v>56.9</v>
      </c>
      <c r="E7" s="43">
        <v>20</v>
      </c>
      <c r="F7" s="45">
        <v>0.03</v>
      </c>
      <c r="G7" s="46">
        <v>2</v>
      </c>
      <c r="H7" s="49">
        <v>0.2</v>
      </c>
      <c r="I7" s="51">
        <f t="shared" si="2"/>
        <v>17.385910782476415</v>
      </c>
      <c r="J7" s="48">
        <v>2916</v>
      </c>
      <c r="K7" s="50">
        <f t="shared" si="1"/>
        <v>161.83908045977012</v>
      </c>
      <c r="L7" s="51">
        <f t="shared" si="3"/>
        <v>1587.152331880037</v>
      </c>
    </row>
    <row r="8" spans="1:12" ht="12.75">
      <c r="A8" s="41">
        <v>99</v>
      </c>
      <c r="B8" s="42">
        <v>2.5</v>
      </c>
      <c r="C8" s="44">
        <f t="shared" si="0"/>
        <v>50</v>
      </c>
      <c r="D8" s="47">
        <v>53.5</v>
      </c>
      <c r="E8" s="43">
        <v>20</v>
      </c>
      <c r="F8" s="45">
        <v>0.03</v>
      </c>
      <c r="G8" s="46">
        <v>2</v>
      </c>
      <c r="H8" s="49">
        <v>0.2</v>
      </c>
      <c r="I8" s="51">
        <f t="shared" si="2"/>
        <v>31.473750000000003</v>
      </c>
      <c r="J8" s="48">
        <v>7000</v>
      </c>
      <c r="K8" s="50">
        <f t="shared" si="1"/>
        <v>142.25500526870388</v>
      </c>
      <c r="L8" s="51">
        <f t="shared" si="3"/>
        <v>410.26523843522205</v>
      </c>
    </row>
    <row r="9" spans="1:12" ht="12.75">
      <c r="A9" s="41">
        <v>2000</v>
      </c>
      <c r="B9" s="42">
        <v>2.3</v>
      </c>
      <c r="C9" s="44">
        <f t="shared" si="0"/>
        <v>44.631730387639415</v>
      </c>
      <c r="D9" s="47">
        <v>44.9</v>
      </c>
      <c r="E9" s="43">
        <v>19.405100168538876</v>
      </c>
      <c r="F9" s="45">
        <v>0.033548074596887856</v>
      </c>
      <c r="G9" s="46">
        <v>2</v>
      </c>
      <c r="H9" s="49">
        <v>0.1952348904812403</v>
      </c>
      <c r="I9" s="51">
        <f t="shared" si="2"/>
        <v>33.66962944493497</v>
      </c>
      <c r="J9" s="48">
        <v>5334.42</v>
      </c>
      <c r="K9" s="50">
        <f t="shared" si="1"/>
        <v>122.0000100358878</v>
      </c>
      <c r="L9" s="51">
        <f t="shared" si="3"/>
        <v>1.007190438788702E-10</v>
      </c>
    </row>
    <row r="10" spans="1:12" ht="12.75">
      <c r="A10" s="41">
        <v>2001</v>
      </c>
      <c r="B10" s="42">
        <v>2.4</v>
      </c>
      <c r="C10" s="44">
        <f t="shared" si="0"/>
        <v>38.67179538775442</v>
      </c>
      <c r="D10" s="47">
        <v>46.9</v>
      </c>
      <c r="E10" s="43">
        <v>16.11324807823101</v>
      </c>
      <c r="F10" s="45">
        <v>0.03111524269197949</v>
      </c>
      <c r="G10" s="46">
        <v>2</v>
      </c>
      <c r="H10" s="49">
        <v>0.19777627856341473</v>
      </c>
      <c r="I10" s="51">
        <f t="shared" si="2"/>
        <v>29.976891985537947</v>
      </c>
      <c r="J10" s="48">
        <v>4832.89</v>
      </c>
      <c r="K10" s="50">
        <f t="shared" si="1"/>
        <v>121.99999651896157</v>
      </c>
      <c r="L10" s="51">
        <f t="shared" si="3"/>
        <v>1.2117628575545911E-11</v>
      </c>
    </row>
    <row r="11" spans="1:12" ht="12.75">
      <c r="A11" s="41">
        <v>2002</v>
      </c>
      <c r="B11" s="42">
        <v>1</v>
      </c>
      <c r="C11" s="44">
        <f t="shared" si="0"/>
        <v>19.694043300086246</v>
      </c>
      <c r="D11" s="47">
        <v>44.9</v>
      </c>
      <c r="E11" s="43">
        <v>19.694043300086246</v>
      </c>
      <c r="F11" s="45">
        <v>0.03218938418121728</v>
      </c>
      <c r="G11" s="46">
        <v>2</v>
      </c>
      <c r="H11" s="49">
        <v>0.19743564432866476</v>
      </c>
      <c r="I11" s="51">
        <f t="shared" si="2"/>
        <v>17.432923176081104</v>
      </c>
      <c r="J11" s="48">
        <v>2119.05</v>
      </c>
      <c r="K11" s="50">
        <f t="shared" si="1"/>
        <v>121.9999679096851</v>
      </c>
      <c r="L11" s="51">
        <f t="shared" si="3"/>
        <v>1.029788310582929E-09</v>
      </c>
    </row>
    <row r="12" spans="1:12" ht="12.75">
      <c r="A12" s="41">
        <v>2003</v>
      </c>
      <c r="B12" s="42">
        <v>3</v>
      </c>
      <c r="C12" s="44">
        <f t="shared" si="0"/>
        <v>48.2261662140473</v>
      </c>
      <c r="D12" s="47">
        <v>42.9</v>
      </c>
      <c r="E12" s="43">
        <v>16.075388738015768</v>
      </c>
      <c r="F12" s="45">
        <v>0.03459046936893984</v>
      </c>
      <c r="G12" s="46">
        <v>2</v>
      </c>
      <c r="H12" s="49">
        <v>0.19998258600375013</v>
      </c>
      <c r="I12" s="51">
        <f t="shared" si="2"/>
        <v>30.987326490951553</v>
      </c>
      <c r="J12" s="48">
        <v>5919.05</v>
      </c>
      <c r="K12" s="50">
        <f t="shared" si="1"/>
        <v>122.00000133214704</v>
      </c>
      <c r="L12" s="51">
        <f t="shared" si="3"/>
        <v>1.7746157261552219E-12</v>
      </c>
    </row>
    <row r="13" spans="1:13" ht="12.75">
      <c r="A13" s="41">
        <v>2004</v>
      </c>
      <c r="B13" s="42">
        <v>2</v>
      </c>
      <c r="C13" s="44">
        <f t="shared" si="0"/>
        <v>40</v>
      </c>
      <c r="D13" s="47">
        <v>37.4</v>
      </c>
      <c r="E13" s="43">
        <v>20</v>
      </c>
      <c r="F13" s="45">
        <v>0.03</v>
      </c>
      <c r="G13" s="46">
        <v>2</v>
      </c>
      <c r="H13" s="49">
        <v>0.2</v>
      </c>
      <c r="I13" s="51">
        <f t="shared" si="2"/>
        <v>30.775150085546812</v>
      </c>
      <c r="J13" s="48">
        <v>5019.05</v>
      </c>
      <c r="K13" s="50">
        <f t="shared" si="1"/>
        <v>127.48809523809526</v>
      </c>
      <c r="L13" s="51">
        <f t="shared" si="3"/>
        <v>30.119189342403814</v>
      </c>
      <c r="M13" s="9"/>
    </row>
    <row r="14" spans="1:12" ht="12.75">
      <c r="A14" s="41">
        <v>2005</v>
      </c>
      <c r="B14" s="52">
        <f>B13</f>
        <v>2</v>
      </c>
      <c r="C14" s="53"/>
      <c r="D14" s="53"/>
      <c r="E14" s="53"/>
      <c r="F14" s="53"/>
      <c r="G14" s="53"/>
      <c r="H14" s="54"/>
      <c r="I14" s="53"/>
      <c r="J14" s="53"/>
      <c r="K14" s="53"/>
      <c r="L14" s="53"/>
    </row>
    <row r="15" spans="2:12" ht="12.75">
      <c r="B15" s="17"/>
      <c r="C15" s="17"/>
      <c r="D15" s="17"/>
      <c r="H15" s="19"/>
      <c r="K15" s="2">
        <f>AVERAGE(K5:K13)</f>
        <v>129.75385555684176</v>
      </c>
      <c r="L15" s="24">
        <f>SUM(L5:L13)</f>
        <v>2045.1980994421408</v>
      </c>
    </row>
    <row r="16" spans="7:8" ht="12.75">
      <c r="G16" s="22"/>
      <c r="H16" s="7"/>
    </row>
    <row r="17" spans="7:8" ht="12.75">
      <c r="G17" s="22"/>
      <c r="H17" s="7"/>
    </row>
    <row r="24" ht="12.75">
      <c r="J24" s="12"/>
    </row>
    <row r="25" spans="7:10" ht="12.75">
      <c r="G25" s="20"/>
      <c r="H25" s="19"/>
      <c r="J25" s="7"/>
    </row>
    <row r="26" spans="7:10" ht="12.75">
      <c r="G26" s="22"/>
      <c r="H26" s="7"/>
      <c r="J26" s="2"/>
    </row>
    <row r="27" spans="7:10" ht="12.75">
      <c r="G27" s="22"/>
      <c r="H27" s="7"/>
      <c r="J27" s="7"/>
    </row>
    <row r="28" spans="8:10" ht="12.75">
      <c r="H28" s="7"/>
      <c r="J28" s="7"/>
    </row>
    <row r="33" ht="12.75">
      <c r="J33" s="12"/>
    </row>
    <row r="34" ht="12.75">
      <c r="J34" s="12"/>
    </row>
    <row r="35" spans="7:10" ht="12.75">
      <c r="G35" s="23"/>
      <c r="H35" s="19"/>
      <c r="J35" s="7"/>
    </row>
    <row r="36" spans="8:10" ht="12.75">
      <c r="H36" s="7"/>
      <c r="J36" s="2"/>
    </row>
    <row r="37" spans="8:10" ht="12.75">
      <c r="H37" s="7"/>
      <c r="J37" s="7"/>
    </row>
    <row r="38" spans="8:10" ht="12.75">
      <c r="H38" s="7"/>
      <c r="J38" s="7"/>
    </row>
    <row r="43" ht="12.75">
      <c r="J43" s="12"/>
    </row>
    <row r="44" ht="12.75">
      <c r="J44" s="12"/>
    </row>
    <row r="45" spans="7:10" ht="12.75">
      <c r="G45" s="23"/>
      <c r="H45" s="19"/>
      <c r="J45" s="7"/>
    </row>
    <row r="46" spans="8:10" ht="12.75">
      <c r="H46" s="7"/>
      <c r="J46" s="2"/>
    </row>
    <row r="47" spans="8:10" ht="12.75">
      <c r="H47" s="7"/>
      <c r="J47" s="7"/>
    </row>
    <row r="48" spans="8:10" ht="12.75">
      <c r="H48" s="7"/>
      <c r="J48" s="7"/>
    </row>
    <row r="55" spans="7:8" ht="12.75">
      <c r="G55" s="23"/>
      <c r="H55" s="19"/>
    </row>
    <row r="56" ht="12.75">
      <c r="H56" s="7"/>
    </row>
    <row r="57" ht="12.75">
      <c r="H57" s="7"/>
    </row>
    <row r="58" ht="12.75">
      <c r="H58" s="7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12.28125" style="1" bestFit="1" customWidth="1"/>
    <col min="3" max="4" width="11.00390625" style="1" customWidth="1"/>
    <col min="5" max="6" width="12.00390625" style="1" customWidth="1"/>
    <col min="7" max="7" width="10.8515625" style="1" customWidth="1"/>
    <col min="8" max="8" width="10.421875" style="1" customWidth="1"/>
    <col min="9" max="9" width="12.00390625" style="1" customWidth="1"/>
    <col min="10" max="10" width="10.00390625" style="1" customWidth="1"/>
    <col min="11" max="11" width="12.00390625" style="1" bestFit="1" customWidth="1"/>
    <col min="12" max="12" width="8.140625" style="1" bestFit="1" customWidth="1"/>
    <col min="13" max="13" width="14.57421875" style="1" customWidth="1"/>
    <col min="14" max="16384" width="9.140625" style="1" customWidth="1"/>
  </cols>
  <sheetData>
    <row r="1" spans="1:10" ht="12.75">
      <c r="A1" s="11">
        <v>38375</v>
      </c>
      <c r="E1" s="22" t="s">
        <v>45</v>
      </c>
      <c r="F1" s="12" t="s">
        <v>27</v>
      </c>
      <c r="J1" s="12"/>
    </row>
    <row r="2" s="10" customFormat="1" ht="12.75"/>
    <row r="3" spans="1:12" s="16" customFormat="1" ht="51">
      <c r="A3" s="13" t="s">
        <v>3</v>
      </c>
      <c r="B3" s="14" t="s">
        <v>15</v>
      </c>
      <c r="C3" s="14" t="s">
        <v>14</v>
      </c>
      <c r="D3" s="14" t="s">
        <v>40</v>
      </c>
      <c r="E3" s="14" t="s">
        <v>37</v>
      </c>
      <c r="F3" s="14" t="s">
        <v>36</v>
      </c>
      <c r="G3" s="14" t="s">
        <v>4</v>
      </c>
      <c r="H3" s="14" t="s">
        <v>16</v>
      </c>
      <c r="I3" s="14" t="s">
        <v>6</v>
      </c>
      <c r="J3" s="15" t="s">
        <v>38</v>
      </c>
      <c r="K3" s="14" t="s">
        <v>39</v>
      </c>
      <c r="L3" s="14" t="s">
        <v>5</v>
      </c>
    </row>
    <row r="4" spans="1:12" ht="12.75">
      <c r="A4" s="41">
        <v>95</v>
      </c>
      <c r="B4" s="42">
        <v>14.7</v>
      </c>
      <c r="C4" s="44">
        <f aca="true" t="shared" si="0" ref="C4:C13">$B4*$E4</f>
        <v>264.59999999999997</v>
      </c>
      <c r="D4" s="47">
        <v>202.3</v>
      </c>
      <c r="E4" s="43">
        <v>18</v>
      </c>
      <c r="F4" s="45">
        <v>0.12</v>
      </c>
      <c r="G4" s="46">
        <v>2</v>
      </c>
      <c r="H4" s="49">
        <v>0.15</v>
      </c>
      <c r="I4" s="71" t="s">
        <v>298</v>
      </c>
      <c r="J4" s="48">
        <v>30579.42</v>
      </c>
      <c r="K4" s="50">
        <f aca="true" t="shared" si="1" ref="K4:K13">(J4-(H4*(B4/G4)*1000))/(((E4*B4)*(1-F4))-((B5-B4)+(B4/G4)))</f>
        <v>129.57001819796218</v>
      </c>
      <c r="L4" s="71" t="s">
        <v>298</v>
      </c>
    </row>
    <row r="5" spans="1:12" ht="12.75">
      <c r="A5" s="41">
        <v>96</v>
      </c>
      <c r="B5" s="42">
        <v>12.7</v>
      </c>
      <c r="C5" s="44">
        <f t="shared" si="0"/>
        <v>254</v>
      </c>
      <c r="D5" s="47">
        <v>215.9</v>
      </c>
      <c r="E5" s="43">
        <v>20</v>
      </c>
      <c r="F5" s="45">
        <v>0.138639767827385</v>
      </c>
      <c r="G5" s="46">
        <v>2</v>
      </c>
      <c r="H5" s="49">
        <v>0.15</v>
      </c>
      <c r="I5" s="51">
        <f aca="true" t="shared" si="2" ref="I5:I13">((C5/6)+(C5/6)+(((((C4*(1-F4))-((B5-B4)+(B4/G4)))+((C5*(1-F5))-((B6-B5)+(B5/G5)))))/6)+B5)*1.05</f>
        <v>179.48586232007273</v>
      </c>
      <c r="J5" s="55">
        <v>27052.63</v>
      </c>
      <c r="K5" s="50">
        <f t="shared" si="1"/>
        <v>121.99999591201555</v>
      </c>
      <c r="L5" s="51">
        <f aca="true" t="shared" si="3" ref="L5:L13">(K5-122)^2</f>
        <v>1.671161686758755E-11</v>
      </c>
    </row>
    <row r="6" spans="1:12" ht="12.75">
      <c r="A6" s="41">
        <v>97</v>
      </c>
      <c r="B6" s="42">
        <v>11.2</v>
      </c>
      <c r="C6" s="44">
        <f t="shared" si="0"/>
        <v>224</v>
      </c>
      <c r="D6" s="47">
        <v>205.8</v>
      </c>
      <c r="E6" s="43">
        <v>20</v>
      </c>
      <c r="F6" s="45">
        <v>0.03</v>
      </c>
      <c r="G6" s="46">
        <v>2</v>
      </c>
      <c r="H6" s="49">
        <v>0.2</v>
      </c>
      <c r="I6" s="51">
        <f t="shared" si="2"/>
        <v>164.15271232007274</v>
      </c>
      <c r="J6" s="48">
        <v>28008.26</v>
      </c>
      <c r="K6" s="50">
        <f t="shared" si="1"/>
        <v>128.7258713136729</v>
      </c>
      <c r="L6" s="51">
        <f t="shared" si="3"/>
        <v>45.23734492808818</v>
      </c>
    </row>
    <row r="7" spans="1:12" ht="12.75">
      <c r="A7" s="41">
        <v>98</v>
      </c>
      <c r="B7" s="42">
        <v>14</v>
      </c>
      <c r="C7" s="44">
        <f t="shared" si="0"/>
        <v>277.5191236769995</v>
      </c>
      <c r="D7" s="47">
        <v>246.4</v>
      </c>
      <c r="E7" s="43">
        <v>19.82279454835711</v>
      </c>
      <c r="F7" s="45">
        <v>0.1999996304440107</v>
      </c>
      <c r="G7" s="46">
        <v>3</v>
      </c>
      <c r="H7" s="49">
        <v>0.15</v>
      </c>
      <c r="I7" s="51">
        <f t="shared" si="2"/>
        <v>186.63172188286262</v>
      </c>
      <c r="J7" s="48">
        <v>27362.95</v>
      </c>
      <c r="K7" s="50">
        <f t="shared" si="1"/>
        <v>122.0000199052992</v>
      </c>
      <c r="L7" s="51">
        <f t="shared" si="3"/>
        <v>3.9622093613705067E-10</v>
      </c>
    </row>
    <row r="8" spans="1:12" ht="12.75">
      <c r="A8" s="41">
        <v>99</v>
      </c>
      <c r="B8" s="42">
        <v>12.8</v>
      </c>
      <c r="C8" s="44">
        <f t="shared" si="0"/>
        <v>256</v>
      </c>
      <c r="D8" s="47">
        <v>218.8</v>
      </c>
      <c r="E8" s="43">
        <v>20</v>
      </c>
      <c r="F8" s="45">
        <v>0.03</v>
      </c>
      <c r="G8" s="46">
        <v>2</v>
      </c>
      <c r="H8" s="49">
        <v>0.2</v>
      </c>
      <c r="I8" s="51">
        <f t="shared" si="2"/>
        <v>183.8145285959128</v>
      </c>
      <c r="J8" s="48">
        <v>33500</v>
      </c>
      <c r="K8" s="50">
        <f t="shared" si="1"/>
        <v>132.5816805201218</v>
      </c>
      <c r="L8" s="51">
        <f t="shared" si="3"/>
        <v>111.97196262992533</v>
      </c>
    </row>
    <row r="9" spans="1:12" ht="12.75">
      <c r="A9" s="41">
        <v>2000</v>
      </c>
      <c r="B9" s="42">
        <v>11.7</v>
      </c>
      <c r="C9" s="44">
        <f t="shared" si="0"/>
        <v>234</v>
      </c>
      <c r="D9" s="47">
        <v>210.4</v>
      </c>
      <c r="E9" s="43">
        <v>20</v>
      </c>
      <c r="F9" s="45">
        <v>0.03</v>
      </c>
      <c r="G9" s="46">
        <v>2</v>
      </c>
      <c r="H9" s="49">
        <v>0.2</v>
      </c>
      <c r="I9" s="51">
        <f t="shared" si="2"/>
        <v>175.74375</v>
      </c>
      <c r="J9" s="48">
        <v>28758.42</v>
      </c>
      <c r="K9" s="50">
        <f t="shared" si="1"/>
        <v>123.69824687261803</v>
      </c>
      <c r="L9" s="51">
        <f t="shared" si="3"/>
        <v>2.884042440356915</v>
      </c>
    </row>
    <row r="10" spans="1:12" ht="12.75">
      <c r="A10" s="41">
        <v>2001</v>
      </c>
      <c r="B10" s="42">
        <v>9.8</v>
      </c>
      <c r="C10" s="44">
        <f t="shared" si="0"/>
        <v>196</v>
      </c>
      <c r="D10" s="47">
        <v>203</v>
      </c>
      <c r="E10" s="43">
        <v>20</v>
      </c>
      <c r="F10" s="45">
        <v>0.03</v>
      </c>
      <c r="G10" s="46">
        <v>2</v>
      </c>
      <c r="H10" s="49">
        <v>0.2</v>
      </c>
      <c r="I10" s="51">
        <f t="shared" si="2"/>
        <v>150.19375000000002</v>
      </c>
      <c r="J10" s="48">
        <v>24256.89</v>
      </c>
      <c r="K10" s="50">
        <f t="shared" si="1"/>
        <v>126.21673354299966</v>
      </c>
      <c r="L10" s="51">
        <f t="shared" si="3"/>
        <v>17.780841772658487</v>
      </c>
    </row>
    <row r="11" spans="1:12" ht="12.75">
      <c r="A11" s="41">
        <v>2002</v>
      </c>
      <c r="B11" s="42">
        <v>10.6</v>
      </c>
      <c r="C11" s="44">
        <f t="shared" si="0"/>
        <v>212</v>
      </c>
      <c r="D11" s="47">
        <v>188.5</v>
      </c>
      <c r="E11" s="43">
        <v>20</v>
      </c>
      <c r="F11" s="45">
        <v>0.04050993422538167</v>
      </c>
      <c r="G11" s="46">
        <v>3</v>
      </c>
      <c r="H11" s="49">
        <v>0.2</v>
      </c>
      <c r="I11" s="51">
        <f t="shared" si="2"/>
        <v>152.51224810690502</v>
      </c>
      <c r="J11" s="48">
        <v>25043.05</v>
      </c>
      <c r="K11" s="50">
        <f t="shared" si="1"/>
        <v>121.99999468015648</v>
      </c>
      <c r="L11" s="51">
        <f t="shared" si="3"/>
        <v>2.8300735119004293E-11</v>
      </c>
    </row>
    <row r="12" spans="1:12" ht="12.75">
      <c r="A12" s="41">
        <v>2003</v>
      </c>
      <c r="B12" s="42">
        <v>11</v>
      </c>
      <c r="C12" s="44">
        <f t="shared" si="0"/>
        <v>220</v>
      </c>
      <c r="D12" s="47">
        <v>211.9</v>
      </c>
      <c r="E12" s="43">
        <v>20</v>
      </c>
      <c r="F12" s="45">
        <v>0.06895737775699771</v>
      </c>
      <c r="G12" s="46">
        <v>3</v>
      </c>
      <c r="H12" s="49">
        <v>0.15</v>
      </c>
      <c r="I12" s="51">
        <f t="shared" si="2"/>
        <v>158.59222239659394</v>
      </c>
      <c r="J12" s="48">
        <v>25043.05</v>
      </c>
      <c r="K12" s="50">
        <f t="shared" si="1"/>
        <v>121.99999677395843</v>
      </c>
      <c r="L12" s="51">
        <f t="shared" si="3"/>
        <v>1.0407344216334017E-11</v>
      </c>
    </row>
    <row r="13" spans="1:13" ht="12.75">
      <c r="A13" s="41">
        <v>2004</v>
      </c>
      <c r="B13" s="42">
        <v>11.4</v>
      </c>
      <c r="C13" s="44">
        <f t="shared" si="0"/>
        <v>227.9565490745965</v>
      </c>
      <c r="D13" s="47">
        <v>189</v>
      </c>
      <c r="E13" s="43">
        <v>19.99618851531548</v>
      </c>
      <c r="F13" s="45">
        <v>0.10857275562274118</v>
      </c>
      <c r="G13" s="46">
        <v>3</v>
      </c>
      <c r="H13" s="49">
        <v>0.18829162080627398</v>
      </c>
      <c r="I13" s="51">
        <f t="shared" si="2"/>
        <v>161.78443518217819</v>
      </c>
      <c r="J13" s="48">
        <v>25043.05</v>
      </c>
      <c r="K13" s="50">
        <f t="shared" si="1"/>
        <v>121.99963430843391</v>
      </c>
      <c r="L13" s="51">
        <f t="shared" si="3"/>
        <v>1.337303215081458E-07</v>
      </c>
      <c r="M13" s="9"/>
    </row>
    <row r="14" spans="1:12" ht="12.75">
      <c r="A14" s="41">
        <v>2005</v>
      </c>
      <c r="B14" s="52">
        <f>B13</f>
        <v>11.4</v>
      </c>
      <c r="C14" s="53"/>
      <c r="D14" s="53"/>
      <c r="E14" s="53"/>
      <c r="F14" s="53"/>
      <c r="G14" s="53"/>
      <c r="H14" s="54"/>
      <c r="I14" s="53"/>
      <c r="J14" s="53"/>
      <c r="K14" s="53"/>
      <c r="L14" s="53"/>
    </row>
    <row r="15" spans="2:12" ht="12.75">
      <c r="B15" s="17"/>
      <c r="C15" s="17"/>
      <c r="D15" s="17"/>
      <c r="H15" s="19"/>
      <c r="K15" s="2">
        <f>AVERAGE(K5:K13)</f>
        <v>124.58024153658623</v>
      </c>
      <c r="L15" s="24">
        <f>SUM(L5:L13)</f>
        <v>177.87419190521086</v>
      </c>
    </row>
    <row r="16" spans="7:8" ht="12.75">
      <c r="G16" s="22"/>
      <c r="H16" s="7"/>
    </row>
    <row r="17" spans="7:8" ht="12.75">
      <c r="G17" s="22"/>
      <c r="H17" s="7"/>
    </row>
    <row r="24" ht="12.75">
      <c r="J24" s="12"/>
    </row>
    <row r="25" spans="7:10" ht="12.75">
      <c r="G25" s="20"/>
      <c r="H25" s="19"/>
      <c r="J25" s="7"/>
    </row>
    <row r="26" spans="7:10" ht="12.75">
      <c r="G26" s="22"/>
      <c r="H26" s="7"/>
      <c r="J26" s="2"/>
    </row>
    <row r="27" spans="7:10" ht="12.75">
      <c r="G27" s="22"/>
      <c r="H27" s="7"/>
      <c r="J27" s="7"/>
    </row>
    <row r="28" spans="8:10" ht="12.75">
      <c r="H28" s="7"/>
      <c r="J28" s="7"/>
    </row>
    <row r="33" ht="12.75">
      <c r="J33" s="12"/>
    </row>
    <row r="34" ht="12.75">
      <c r="J34" s="12"/>
    </row>
    <row r="35" spans="7:10" ht="12.75">
      <c r="G35" s="23"/>
      <c r="H35" s="19"/>
      <c r="J35" s="7"/>
    </row>
    <row r="36" spans="8:10" ht="12.75">
      <c r="H36" s="7"/>
      <c r="J36" s="2"/>
    </row>
    <row r="37" spans="8:10" ht="12.75">
      <c r="H37" s="7"/>
      <c r="J37" s="7"/>
    </row>
    <row r="38" spans="8:10" ht="12.75">
      <c r="H38" s="7"/>
      <c r="J38" s="7"/>
    </row>
    <row r="43" ht="12.75">
      <c r="J43" s="12"/>
    </row>
    <row r="44" ht="12.75">
      <c r="J44" s="12"/>
    </row>
    <row r="45" spans="7:10" ht="12.75">
      <c r="G45" s="23"/>
      <c r="H45" s="19"/>
      <c r="J45" s="7"/>
    </row>
    <row r="46" spans="8:10" ht="12.75">
      <c r="H46" s="7"/>
      <c r="J46" s="2"/>
    </row>
    <row r="47" spans="8:10" ht="12.75">
      <c r="H47" s="7"/>
      <c r="J47" s="7"/>
    </row>
    <row r="48" spans="8:10" ht="12.75">
      <c r="H48" s="7"/>
      <c r="J48" s="7"/>
    </row>
    <row r="55" spans="7:8" ht="12.75">
      <c r="G55" s="23"/>
      <c r="H55" s="19"/>
    </row>
    <row r="56" ht="12.75">
      <c r="H56" s="7"/>
    </row>
    <row r="57" ht="12.75">
      <c r="H57" s="7"/>
    </row>
    <row r="58" ht="12.75">
      <c r="H58" s="7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12.28125" style="1" bestFit="1" customWidth="1"/>
    <col min="3" max="4" width="11.00390625" style="1" customWidth="1"/>
    <col min="5" max="6" width="12.00390625" style="1" customWidth="1"/>
    <col min="7" max="7" width="10.8515625" style="1" customWidth="1"/>
    <col min="8" max="8" width="10.421875" style="1" customWidth="1"/>
    <col min="9" max="9" width="12.00390625" style="1" customWidth="1"/>
    <col min="10" max="10" width="10.00390625" style="1" customWidth="1"/>
    <col min="11" max="11" width="12.00390625" style="1" bestFit="1" customWidth="1"/>
    <col min="12" max="12" width="8.140625" style="1" bestFit="1" customWidth="1"/>
    <col min="13" max="13" width="14.57421875" style="1" customWidth="1"/>
    <col min="14" max="16384" width="9.140625" style="1" customWidth="1"/>
  </cols>
  <sheetData>
    <row r="1" spans="1:10" ht="12.75">
      <c r="A1" s="11">
        <v>38375</v>
      </c>
      <c r="E1" s="22" t="s">
        <v>45</v>
      </c>
      <c r="F1" s="12" t="s">
        <v>28</v>
      </c>
      <c r="J1" s="12"/>
    </row>
    <row r="2" s="10" customFormat="1" ht="12.75"/>
    <row r="3" spans="1:12" s="16" customFormat="1" ht="51">
      <c r="A3" s="13" t="s">
        <v>3</v>
      </c>
      <c r="B3" s="14" t="s">
        <v>15</v>
      </c>
      <c r="C3" s="14" t="s">
        <v>14</v>
      </c>
      <c r="D3" s="14" t="s">
        <v>40</v>
      </c>
      <c r="E3" s="14" t="s">
        <v>37</v>
      </c>
      <c r="F3" s="14" t="s">
        <v>36</v>
      </c>
      <c r="G3" s="14" t="s">
        <v>4</v>
      </c>
      <c r="H3" s="14" t="s">
        <v>16</v>
      </c>
      <c r="I3" s="14" t="s">
        <v>6</v>
      </c>
      <c r="J3" s="15" t="s">
        <v>38</v>
      </c>
      <c r="K3" s="14" t="s">
        <v>39</v>
      </c>
      <c r="L3" s="14" t="s">
        <v>5</v>
      </c>
    </row>
    <row r="4" spans="1:12" ht="12.75">
      <c r="A4" s="41">
        <v>95</v>
      </c>
      <c r="B4" s="42">
        <v>18</v>
      </c>
      <c r="C4" s="44">
        <f aca="true" t="shared" si="0" ref="C4:C13">$B4*$E4</f>
        <v>360</v>
      </c>
      <c r="D4" s="47">
        <v>192</v>
      </c>
      <c r="E4" s="43">
        <v>20</v>
      </c>
      <c r="F4" s="45">
        <v>0.158</v>
      </c>
      <c r="G4" s="46">
        <v>3</v>
      </c>
      <c r="H4" s="49">
        <v>0.2</v>
      </c>
      <c r="I4" s="71" t="s">
        <v>298</v>
      </c>
      <c r="J4" s="48">
        <v>39692.68</v>
      </c>
      <c r="K4" s="50">
        <f aca="true" t="shared" si="1" ref="K4:K13">(J4-(H4*(B4/G4)*1000))/(((E4*B4)*(1-F4))-((B5-B4)+(B4/G4)))</f>
        <v>129.1180732590903</v>
      </c>
      <c r="L4" s="71" t="s">
        <v>298</v>
      </c>
    </row>
    <row r="5" spans="1:12" ht="12.75">
      <c r="A5" s="41">
        <v>96</v>
      </c>
      <c r="B5" s="42">
        <v>17</v>
      </c>
      <c r="C5" s="44">
        <f t="shared" si="0"/>
        <v>340</v>
      </c>
      <c r="D5" s="47">
        <v>220</v>
      </c>
      <c r="E5" s="43">
        <v>20</v>
      </c>
      <c r="F5" s="45">
        <v>0.19362022955182479</v>
      </c>
      <c r="G5" s="46">
        <v>2</v>
      </c>
      <c r="H5" s="49">
        <v>0.15</v>
      </c>
      <c r="I5" s="51">
        <f aca="true" t="shared" si="2" ref="I5:I13">((C5/6)+(C5/6)+(((((C4*(1-F4))-((B5-B4)+(B4/G4)))+((C5*(1-F5))-((B6-B5)+(B5/G5)))))/6)+B5)*1.05</f>
        <v>236.03809634166643</v>
      </c>
      <c r="J5" s="55">
        <v>34052.63</v>
      </c>
      <c r="K5" s="50">
        <f t="shared" si="1"/>
        <v>121.99998928723075</v>
      </c>
      <c r="L5" s="51">
        <f aca="true" t="shared" si="3" ref="L5:L13">(K5-122)^2</f>
        <v>1.1476342506841748E-10</v>
      </c>
    </row>
    <row r="6" spans="1:12" ht="12.75">
      <c r="A6" s="41">
        <v>97</v>
      </c>
      <c r="B6" s="42">
        <v>14</v>
      </c>
      <c r="C6" s="44">
        <f t="shared" si="0"/>
        <v>280</v>
      </c>
      <c r="D6" s="47">
        <v>207</v>
      </c>
      <c r="E6" s="43">
        <v>20</v>
      </c>
      <c r="F6" s="45">
        <v>0.05861133096687959</v>
      </c>
      <c r="G6" s="46">
        <v>2</v>
      </c>
      <c r="H6" s="49">
        <v>0.15291602751178424</v>
      </c>
      <c r="I6" s="51">
        <f t="shared" si="2"/>
        <v>204.09514112428934</v>
      </c>
      <c r="J6" s="48">
        <v>32008.26</v>
      </c>
      <c r="K6" s="50">
        <f t="shared" si="1"/>
        <v>122.00004287746518</v>
      </c>
      <c r="L6" s="51">
        <f t="shared" si="3"/>
        <v>1.8384770199719323E-09</v>
      </c>
    </row>
    <row r="7" spans="1:12" ht="12.75">
      <c r="A7" s="41">
        <v>98</v>
      </c>
      <c r="B7" s="42">
        <v>17</v>
      </c>
      <c r="C7" s="44">
        <f t="shared" si="0"/>
        <v>333.2175806064888</v>
      </c>
      <c r="D7" s="47">
        <v>244</v>
      </c>
      <c r="E7" s="43">
        <v>19.60103415332287</v>
      </c>
      <c r="F7" s="45">
        <v>0.03</v>
      </c>
      <c r="G7" s="46">
        <v>3</v>
      </c>
      <c r="H7" s="49">
        <v>0.2</v>
      </c>
      <c r="I7" s="51">
        <f t="shared" si="2"/>
        <v>235.1262156361788</v>
      </c>
      <c r="J7" s="48">
        <v>40362.95</v>
      </c>
      <c r="K7" s="50">
        <f t="shared" si="1"/>
        <v>121.99994250126055</v>
      </c>
      <c r="L7" s="51">
        <f t="shared" si="3"/>
        <v>3.3061050385102404E-09</v>
      </c>
    </row>
    <row r="8" spans="1:12" ht="12.75">
      <c r="A8" s="41">
        <v>99</v>
      </c>
      <c r="B8" s="42">
        <v>13</v>
      </c>
      <c r="C8" s="44">
        <f t="shared" si="0"/>
        <v>260</v>
      </c>
      <c r="D8" s="47">
        <v>203</v>
      </c>
      <c r="E8" s="43">
        <v>20</v>
      </c>
      <c r="F8" s="45">
        <v>0.040400189059049324</v>
      </c>
      <c r="G8" s="46">
        <v>3</v>
      </c>
      <c r="H8" s="49">
        <v>0.15</v>
      </c>
      <c r="I8" s="51">
        <f t="shared" si="2"/>
        <v>203.82547570576475</v>
      </c>
      <c r="J8" s="48">
        <v>30559.84</v>
      </c>
      <c r="K8" s="50">
        <f t="shared" si="1"/>
        <v>122.00000270685523</v>
      </c>
      <c r="L8" s="51">
        <f t="shared" si="3"/>
        <v>7.327065220342229E-12</v>
      </c>
    </row>
    <row r="9" spans="1:12" ht="12.75">
      <c r="A9" s="41">
        <v>2000</v>
      </c>
      <c r="B9" s="42">
        <v>13</v>
      </c>
      <c r="C9" s="44">
        <f t="shared" si="0"/>
        <v>260</v>
      </c>
      <c r="D9" s="47">
        <v>202</v>
      </c>
      <c r="E9" s="43">
        <v>20</v>
      </c>
      <c r="F9" s="45">
        <v>0.034140041020829556</v>
      </c>
      <c r="G9" s="46">
        <v>3</v>
      </c>
      <c r="H9" s="49">
        <v>0.15</v>
      </c>
      <c r="I9" s="51">
        <f t="shared" si="2"/>
        <v>190.74175286469887</v>
      </c>
      <c r="J9" s="48">
        <v>30758.42</v>
      </c>
      <c r="K9" s="50">
        <f t="shared" si="1"/>
        <v>122.00003552752658</v>
      </c>
      <c r="L9" s="51">
        <f t="shared" si="3"/>
        <v>1.2622051447177394E-09</v>
      </c>
    </row>
    <row r="10" spans="1:12" ht="12.75">
      <c r="A10" s="41">
        <v>2001</v>
      </c>
      <c r="B10" s="42">
        <v>13</v>
      </c>
      <c r="C10" s="44">
        <f t="shared" si="0"/>
        <v>260</v>
      </c>
      <c r="D10" s="47">
        <v>199</v>
      </c>
      <c r="E10" s="43">
        <v>20</v>
      </c>
      <c r="F10" s="45">
        <v>0.049089805974507746</v>
      </c>
      <c r="G10" s="46">
        <v>3</v>
      </c>
      <c r="H10" s="49">
        <v>0.2</v>
      </c>
      <c r="I10" s="51">
        <f t="shared" si="2"/>
        <v>189.99637529504548</v>
      </c>
      <c r="J10" s="48">
        <v>30256.89</v>
      </c>
      <c r="K10" s="50">
        <f t="shared" si="1"/>
        <v>122.00007739831734</v>
      </c>
      <c r="L10" s="51">
        <f t="shared" si="3"/>
        <v>5.9904995277670236E-09</v>
      </c>
    </row>
    <row r="11" spans="1:12" ht="12.75">
      <c r="A11" s="41">
        <v>2002</v>
      </c>
      <c r="B11" s="42">
        <v>15</v>
      </c>
      <c r="C11" s="44">
        <f t="shared" si="0"/>
        <v>292.2773317989004</v>
      </c>
      <c r="D11" s="47">
        <v>196</v>
      </c>
      <c r="E11" s="43">
        <v>19.485155453260024</v>
      </c>
      <c r="F11" s="45">
        <v>0.033652751974433265</v>
      </c>
      <c r="G11" s="46">
        <v>3</v>
      </c>
      <c r="H11" s="49">
        <v>0.2</v>
      </c>
      <c r="I11" s="51">
        <f t="shared" si="2"/>
        <v>209.03739079216322</v>
      </c>
      <c r="J11" s="48">
        <v>35043.05</v>
      </c>
      <c r="K11" s="50">
        <f t="shared" si="1"/>
        <v>121.99999921236423</v>
      </c>
      <c r="L11" s="51">
        <f t="shared" si="3"/>
        <v>6.203701060870676E-13</v>
      </c>
    </row>
    <row r="12" spans="1:12" ht="12.75">
      <c r="A12" s="41">
        <v>2003</v>
      </c>
      <c r="B12" s="42">
        <v>13.4</v>
      </c>
      <c r="C12" s="44">
        <f t="shared" si="0"/>
        <v>268</v>
      </c>
      <c r="D12" s="47">
        <v>196</v>
      </c>
      <c r="E12" s="43">
        <v>20</v>
      </c>
      <c r="F12" s="45">
        <v>0.12450502048155855</v>
      </c>
      <c r="G12" s="46">
        <v>3</v>
      </c>
      <c r="H12" s="49">
        <v>0.15</v>
      </c>
      <c r="I12" s="51">
        <f t="shared" si="2"/>
        <v>197.40129204046974</v>
      </c>
      <c r="J12" s="48">
        <v>29043.05</v>
      </c>
      <c r="K12" s="50">
        <f t="shared" si="1"/>
        <v>121.99999777696802</v>
      </c>
      <c r="L12" s="51">
        <f t="shared" si="3"/>
        <v>4.941871203096233E-12</v>
      </c>
    </row>
    <row r="13" spans="1:13" ht="12.75">
      <c r="A13" s="41">
        <v>2004</v>
      </c>
      <c r="B13" s="42">
        <v>11</v>
      </c>
      <c r="C13" s="44">
        <f t="shared" si="0"/>
        <v>220</v>
      </c>
      <c r="D13" s="47">
        <v>181</v>
      </c>
      <c r="E13" s="43">
        <v>20</v>
      </c>
      <c r="F13" s="45">
        <v>0.076409669695255</v>
      </c>
      <c r="G13" s="46">
        <v>3</v>
      </c>
      <c r="H13" s="49">
        <v>0.19122992013178586</v>
      </c>
      <c r="I13" s="51">
        <f t="shared" si="2"/>
        <v>164.16560892281427</v>
      </c>
      <c r="J13" s="48">
        <v>25043.05</v>
      </c>
      <c r="K13" s="50">
        <f t="shared" si="1"/>
        <v>122.0002129784213</v>
      </c>
      <c r="L13" s="51">
        <f t="shared" si="3"/>
        <v>4.535980794051507E-08</v>
      </c>
      <c r="M13" s="9"/>
    </row>
    <row r="14" spans="1:12" ht="12.75">
      <c r="A14" s="41">
        <v>2005</v>
      </c>
      <c r="B14" s="52">
        <f>B13</f>
        <v>11</v>
      </c>
      <c r="C14" s="53"/>
      <c r="D14" s="53"/>
      <c r="E14" s="53"/>
      <c r="F14" s="53"/>
      <c r="G14" s="53"/>
      <c r="H14" s="54"/>
      <c r="I14" s="53"/>
      <c r="J14" s="53"/>
      <c r="K14" s="53"/>
      <c r="L14" s="53"/>
    </row>
    <row r="15" spans="2:12" ht="12.75">
      <c r="B15" s="17"/>
      <c r="C15" s="17"/>
      <c r="D15" s="17"/>
      <c r="H15" s="19"/>
      <c r="K15" s="2">
        <f>AVERAGE(K5:K13)</f>
        <v>122.00003336293437</v>
      </c>
      <c r="L15" s="24">
        <f>SUM(L5:L13)</f>
        <v>5.788474740307995E-08</v>
      </c>
    </row>
    <row r="16" spans="7:8" ht="12.75">
      <c r="G16" s="22"/>
      <c r="H16" s="7"/>
    </row>
    <row r="17" spans="7:8" ht="12.75">
      <c r="G17" s="22"/>
      <c r="H17" s="7"/>
    </row>
    <row r="24" ht="12.75">
      <c r="J24" s="12"/>
    </row>
    <row r="25" spans="7:10" ht="12.75">
      <c r="G25" s="20"/>
      <c r="H25" s="19"/>
      <c r="J25" s="7"/>
    </row>
    <row r="26" spans="7:10" ht="12.75">
      <c r="G26" s="22"/>
      <c r="H26" s="7"/>
      <c r="J26" s="2"/>
    </row>
    <row r="27" spans="7:10" ht="12.75">
      <c r="G27" s="22"/>
      <c r="H27" s="7"/>
      <c r="J27" s="7"/>
    </row>
    <row r="28" spans="8:10" ht="12.75">
      <c r="H28" s="7"/>
      <c r="J28" s="7"/>
    </row>
    <row r="33" ht="12.75">
      <c r="J33" s="12"/>
    </row>
    <row r="34" ht="12.75">
      <c r="J34" s="12"/>
    </row>
    <row r="35" spans="7:10" ht="12.75">
      <c r="G35" s="23"/>
      <c r="H35" s="19"/>
      <c r="J35" s="7"/>
    </row>
    <row r="36" spans="8:10" ht="12.75">
      <c r="H36" s="7"/>
      <c r="J36" s="2"/>
    </row>
    <row r="37" spans="8:10" ht="12.75">
      <c r="H37" s="7"/>
      <c r="J37" s="7"/>
    </row>
    <row r="38" spans="8:10" ht="12.75">
      <c r="H38" s="7"/>
      <c r="J38" s="7"/>
    </row>
    <row r="43" ht="12.75">
      <c r="J43" s="12"/>
    </row>
    <row r="44" ht="12.75">
      <c r="J44" s="12"/>
    </row>
    <row r="45" spans="7:10" ht="12.75">
      <c r="G45" s="23"/>
      <c r="H45" s="19"/>
      <c r="J45" s="7"/>
    </row>
    <row r="46" spans="8:10" ht="12.75">
      <c r="H46" s="7"/>
      <c r="J46" s="2"/>
    </row>
    <row r="47" spans="8:10" ht="12.75">
      <c r="H47" s="7"/>
      <c r="J47" s="7"/>
    </row>
    <row r="48" spans="8:10" ht="12.75">
      <c r="H48" s="7"/>
      <c r="J48" s="7"/>
    </row>
    <row r="55" spans="7:8" ht="12.75">
      <c r="G55" s="23"/>
      <c r="H55" s="19"/>
    </row>
    <row r="56" ht="12.75">
      <c r="H56" s="7"/>
    </row>
    <row r="57" ht="12.75">
      <c r="H57" s="7"/>
    </row>
    <row r="58" ht="12.75">
      <c r="H58" s="7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12.28125" style="1" bestFit="1" customWidth="1"/>
    <col min="3" max="4" width="11.00390625" style="1" customWidth="1"/>
    <col min="5" max="6" width="12.00390625" style="1" customWidth="1"/>
    <col min="7" max="7" width="10.8515625" style="1" customWidth="1"/>
    <col min="8" max="8" width="10.421875" style="1" customWidth="1"/>
    <col min="9" max="9" width="12.00390625" style="1" customWidth="1"/>
    <col min="10" max="10" width="10.00390625" style="1" customWidth="1"/>
    <col min="11" max="11" width="12.00390625" style="1" bestFit="1" customWidth="1"/>
    <col min="12" max="12" width="8.140625" style="1" bestFit="1" customWidth="1"/>
    <col min="13" max="13" width="14.57421875" style="1" customWidth="1"/>
    <col min="14" max="16384" width="9.140625" style="1" customWidth="1"/>
  </cols>
  <sheetData>
    <row r="1" spans="1:10" ht="12.75">
      <c r="A1" s="11">
        <v>38375</v>
      </c>
      <c r="E1" s="22" t="s">
        <v>45</v>
      </c>
      <c r="F1" s="12" t="s">
        <v>29</v>
      </c>
      <c r="J1" s="12"/>
    </row>
    <row r="2" s="10" customFormat="1" ht="12.75"/>
    <row r="3" spans="1:12" s="16" customFormat="1" ht="51">
      <c r="A3" s="13" t="s">
        <v>3</v>
      </c>
      <c r="B3" s="14" t="s">
        <v>15</v>
      </c>
      <c r="C3" s="14" t="s">
        <v>14</v>
      </c>
      <c r="D3" s="14" t="s">
        <v>40</v>
      </c>
      <c r="E3" s="14" t="s">
        <v>37</v>
      </c>
      <c r="F3" s="14" t="s">
        <v>36</v>
      </c>
      <c r="G3" s="14" t="s">
        <v>4</v>
      </c>
      <c r="H3" s="14" t="s">
        <v>16</v>
      </c>
      <c r="I3" s="14" t="s">
        <v>6</v>
      </c>
      <c r="J3" s="15" t="s">
        <v>38</v>
      </c>
      <c r="K3" s="14" t="s">
        <v>39</v>
      </c>
      <c r="L3" s="14" t="s">
        <v>5</v>
      </c>
    </row>
    <row r="4" spans="1:12" ht="12.75">
      <c r="A4" s="41">
        <v>95</v>
      </c>
      <c r="B4" s="42">
        <v>19.7</v>
      </c>
      <c r="C4" s="44">
        <f aca="true" t="shared" si="0" ref="C4:C13">$B4*$E4</f>
        <v>374.3</v>
      </c>
      <c r="D4" s="47">
        <v>243.4</v>
      </c>
      <c r="E4" s="43">
        <v>19</v>
      </c>
      <c r="F4" s="45">
        <v>0.15</v>
      </c>
      <c r="G4" s="46">
        <v>3</v>
      </c>
      <c r="H4" s="49">
        <v>0.18</v>
      </c>
      <c r="I4" s="71" t="s">
        <v>298</v>
      </c>
      <c r="J4" s="48">
        <v>40566.68</v>
      </c>
      <c r="K4" s="50">
        <f aca="true" t="shared" si="1" ref="K4:K13">(J4-(H4*(B4/G4)*1000))/(((E4*B4)*(1-F4))-((B5-B4)+(B4/G4)))</f>
        <v>126.19721980422209</v>
      </c>
      <c r="L4" s="71" t="s">
        <v>298</v>
      </c>
    </row>
    <row r="5" spans="1:12" ht="12.75">
      <c r="A5" s="41">
        <v>96</v>
      </c>
      <c r="B5" s="42">
        <v>19.2</v>
      </c>
      <c r="C5" s="44">
        <f t="shared" si="0"/>
        <v>384</v>
      </c>
      <c r="D5" s="47">
        <v>291.4</v>
      </c>
      <c r="E5" s="43">
        <v>20</v>
      </c>
      <c r="F5" s="45">
        <v>0.057337957401921984</v>
      </c>
      <c r="G5" s="46">
        <v>3</v>
      </c>
      <c r="H5" s="49">
        <v>0.15</v>
      </c>
      <c r="I5" s="51">
        <f aca="true" t="shared" si="2" ref="I5:I13">((C5/6)+(C5/6)+(((((C4*(1-F4))-((B5-B4)+(B4/G4)))+((C5*(1-F5))-((B6-B5)+(B5/G5)))))/6)+B5)*1.05</f>
        <v>272.2423475959242</v>
      </c>
      <c r="J5" s="55">
        <v>44926.63</v>
      </c>
      <c r="K5" s="50">
        <f t="shared" si="1"/>
        <v>121.99999619394447</v>
      </c>
      <c r="L5" s="51">
        <f aca="true" t="shared" si="3" ref="L5:L13">(K5-122)^2</f>
        <v>1.4486058706470387E-11</v>
      </c>
    </row>
    <row r="6" spans="1:12" ht="12.75">
      <c r="A6" s="41">
        <v>97</v>
      </c>
      <c r="B6" s="42">
        <v>14.4</v>
      </c>
      <c r="C6" s="44">
        <f t="shared" si="0"/>
        <v>288</v>
      </c>
      <c r="D6" s="47">
        <v>259.6</v>
      </c>
      <c r="E6" s="43">
        <v>20</v>
      </c>
      <c r="F6" s="45">
        <v>0.05064712597272775</v>
      </c>
      <c r="G6" s="46">
        <v>2</v>
      </c>
      <c r="H6" s="49">
        <v>0.15</v>
      </c>
      <c r="I6" s="51">
        <f t="shared" si="2"/>
        <v>224.89177411356536</v>
      </c>
      <c r="J6" s="48">
        <v>33082.26</v>
      </c>
      <c r="K6" s="50">
        <f t="shared" si="1"/>
        <v>121.99999015749864</v>
      </c>
      <c r="L6" s="51">
        <f t="shared" si="3"/>
        <v>9.687483294602989E-11</v>
      </c>
    </row>
    <row r="7" spans="1:12" ht="12.75">
      <c r="A7" s="41">
        <v>98</v>
      </c>
      <c r="B7" s="42">
        <v>18.3</v>
      </c>
      <c r="C7" s="44">
        <f t="shared" si="0"/>
        <v>366</v>
      </c>
      <c r="D7" s="47">
        <v>291.3</v>
      </c>
      <c r="E7" s="43">
        <v>20</v>
      </c>
      <c r="F7" s="45">
        <v>0.04210574917676809</v>
      </c>
      <c r="G7" s="46">
        <v>3</v>
      </c>
      <c r="H7" s="49">
        <v>0.15223871604491468</v>
      </c>
      <c r="I7" s="51">
        <f t="shared" si="2"/>
        <v>253.90801161620254</v>
      </c>
      <c r="J7" s="48">
        <v>43236.95</v>
      </c>
      <c r="K7" s="50">
        <f t="shared" si="1"/>
        <v>121.99999926285807</v>
      </c>
      <c r="L7" s="51">
        <f t="shared" si="3"/>
        <v>5.43378227168163E-13</v>
      </c>
    </row>
    <row r="8" spans="1:12" ht="12.75">
      <c r="A8" s="41">
        <v>99</v>
      </c>
      <c r="B8" s="42">
        <v>16</v>
      </c>
      <c r="C8" s="44">
        <f t="shared" si="0"/>
        <v>320</v>
      </c>
      <c r="D8" s="47">
        <v>282</v>
      </c>
      <c r="E8" s="43">
        <v>20</v>
      </c>
      <c r="F8" s="45">
        <v>0.03</v>
      </c>
      <c r="G8" s="46">
        <v>2</v>
      </c>
      <c r="H8" s="49">
        <v>0.2</v>
      </c>
      <c r="I8" s="51">
        <f t="shared" si="2"/>
        <v>242.23312676522804</v>
      </c>
      <c r="J8" s="48">
        <v>38433.84</v>
      </c>
      <c r="K8" s="50">
        <f t="shared" si="1"/>
        <v>122.20915726609157</v>
      </c>
      <c r="L8" s="51">
        <f t="shared" si="3"/>
        <v>0.043746761958898116</v>
      </c>
    </row>
    <row r="9" spans="1:12" ht="12.75">
      <c r="A9" s="41">
        <v>2000</v>
      </c>
      <c r="B9" s="42">
        <v>17</v>
      </c>
      <c r="C9" s="44">
        <f t="shared" si="0"/>
        <v>340</v>
      </c>
      <c r="D9" s="47">
        <v>285</v>
      </c>
      <c r="E9" s="43">
        <v>20</v>
      </c>
      <c r="F9" s="45">
        <v>0.10246493603863933</v>
      </c>
      <c r="G9" s="46">
        <v>3</v>
      </c>
      <c r="H9" s="49">
        <v>0.15</v>
      </c>
      <c r="I9" s="51">
        <f t="shared" si="2"/>
        <v>242.3566696390343</v>
      </c>
      <c r="J9" s="48">
        <v>37632.42</v>
      </c>
      <c r="K9" s="50">
        <f t="shared" si="1"/>
        <v>121.99999628589875</v>
      </c>
      <c r="L9" s="51">
        <f t="shared" si="3"/>
        <v>1.3794548125738445E-11</v>
      </c>
    </row>
    <row r="10" spans="1:12" ht="12.75">
      <c r="A10" s="41">
        <v>2001</v>
      </c>
      <c r="B10" s="42">
        <v>15</v>
      </c>
      <c r="C10" s="44">
        <f t="shared" si="0"/>
        <v>300</v>
      </c>
      <c r="D10" s="47">
        <v>255</v>
      </c>
      <c r="E10" s="43">
        <v>20</v>
      </c>
      <c r="F10" s="45">
        <v>0.05159615260761824</v>
      </c>
      <c r="G10" s="46">
        <v>3</v>
      </c>
      <c r="H10" s="49">
        <v>0.15226220284304448</v>
      </c>
      <c r="I10" s="51">
        <f t="shared" si="2"/>
        <v>221.37787162713437</v>
      </c>
      <c r="J10" s="48">
        <v>34130.89</v>
      </c>
      <c r="K10" s="50">
        <f t="shared" si="1"/>
        <v>121.99999331394898</v>
      </c>
      <c r="L10" s="51">
        <f t="shared" si="3"/>
        <v>4.4703278282863274E-11</v>
      </c>
    </row>
    <row r="11" spans="1:12" ht="12.75">
      <c r="A11" s="41">
        <v>2002</v>
      </c>
      <c r="B11" s="42">
        <v>21</v>
      </c>
      <c r="C11" s="44">
        <f t="shared" si="0"/>
        <v>404.4666380851836</v>
      </c>
      <c r="D11" s="47">
        <v>300</v>
      </c>
      <c r="E11" s="43">
        <v>19.260316099294457</v>
      </c>
      <c r="F11" s="45">
        <v>0.19928234154066476</v>
      </c>
      <c r="G11" s="46">
        <v>3</v>
      </c>
      <c r="H11" s="49">
        <v>0.15032804465291652</v>
      </c>
      <c r="I11" s="51">
        <f t="shared" si="2"/>
        <v>267.22815170809963</v>
      </c>
      <c r="J11" s="48">
        <v>39917.05</v>
      </c>
      <c r="K11" s="50">
        <f t="shared" si="1"/>
        <v>121.99999059524035</v>
      </c>
      <c r="L11" s="51">
        <f t="shared" si="3"/>
        <v>8.844950411081682E-11</v>
      </c>
    </row>
    <row r="12" spans="1:12" ht="12.75">
      <c r="A12" s="41">
        <v>2003</v>
      </c>
      <c r="B12" s="42">
        <v>19.3</v>
      </c>
      <c r="C12" s="44">
        <f t="shared" si="0"/>
        <v>365.63754393615034</v>
      </c>
      <c r="D12" s="47">
        <v>272</v>
      </c>
      <c r="E12" s="43">
        <v>18.94495046301297</v>
      </c>
      <c r="F12" s="45">
        <v>0.11365705168128673</v>
      </c>
      <c r="G12" s="46">
        <v>2.7346593732778866</v>
      </c>
      <c r="H12" s="49">
        <v>0.15326564349035596</v>
      </c>
      <c r="I12" s="51">
        <f t="shared" si="2"/>
        <v>259.69324048846823</v>
      </c>
      <c r="J12" s="48">
        <v>39917.05</v>
      </c>
      <c r="K12" s="50">
        <f t="shared" si="1"/>
        <v>121.99999855859451</v>
      </c>
      <c r="L12" s="51">
        <f t="shared" si="3"/>
        <v>2.0776497791424038E-12</v>
      </c>
    </row>
    <row r="13" spans="1:13" ht="12.75">
      <c r="A13" s="41">
        <v>2004</v>
      </c>
      <c r="B13" s="42">
        <v>18</v>
      </c>
      <c r="C13" s="44">
        <f t="shared" si="0"/>
        <v>360</v>
      </c>
      <c r="D13" s="47">
        <v>278</v>
      </c>
      <c r="E13" s="43">
        <v>20</v>
      </c>
      <c r="F13" s="45">
        <v>0.09958205717619888</v>
      </c>
      <c r="G13" s="46">
        <v>3</v>
      </c>
      <c r="H13" s="49">
        <v>0.18378254679256706</v>
      </c>
      <c r="I13" s="51">
        <f t="shared" si="2"/>
        <v>256.2828041185298</v>
      </c>
      <c r="J13" s="48">
        <v>39917.05</v>
      </c>
      <c r="K13" s="50">
        <f t="shared" si="1"/>
        <v>121.99999582091834</v>
      </c>
      <c r="L13" s="51">
        <f t="shared" si="3"/>
        <v>1.746472349361697E-11</v>
      </c>
      <c r="M13" s="9"/>
    </row>
    <row r="14" spans="1:12" ht="12.75">
      <c r="A14" s="41">
        <v>2005</v>
      </c>
      <c r="B14" s="52">
        <f>B13</f>
        <v>18</v>
      </c>
      <c r="C14" s="53"/>
      <c r="D14" s="53"/>
      <c r="E14" s="53"/>
      <c r="F14" s="53"/>
      <c r="G14" s="53"/>
      <c r="H14" s="54"/>
      <c r="I14" s="53"/>
      <c r="J14" s="53"/>
      <c r="K14" s="53"/>
      <c r="L14" s="53"/>
    </row>
    <row r="15" spans="2:12" ht="12.75">
      <c r="B15" s="17"/>
      <c r="C15" s="17"/>
      <c r="D15" s="17"/>
      <c r="H15" s="19"/>
      <c r="K15" s="2">
        <f>AVERAGE(K5:K13)</f>
        <v>122.02323527277707</v>
      </c>
      <c r="L15" s="24">
        <f>SUM(L5:L13)</f>
        <v>0.04374676223729209</v>
      </c>
    </row>
    <row r="16" spans="7:8" ht="12.75">
      <c r="G16" s="22"/>
      <c r="H16" s="7"/>
    </row>
    <row r="17" spans="7:8" ht="12.75">
      <c r="G17" s="22"/>
      <c r="H17" s="7"/>
    </row>
    <row r="24" ht="12.75">
      <c r="J24" s="12"/>
    </row>
    <row r="25" spans="7:10" ht="12.75">
      <c r="G25" s="20"/>
      <c r="H25" s="19"/>
      <c r="J25" s="7"/>
    </row>
    <row r="26" spans="7:10" ht="12.75">
      <c r="G26" s="22"/>
      <c r="H26" s="7"/>
      <c r="J26" s="2"/>
    </row>
    <row r="27" spans="7:10" ht="12.75">
      <c r="G27" s="22"/>
      <c r="H27" s="7"/>
      <c r="J27" s="7"/>
    </row>
    <row r="28" spans="8:10" ht="12.75">
      <c r="H28" s="7"/>
      <c r="J28" s="7"/>
    </row>
    <row r="33" ht="12.75">
      <c r="J33" s="12"/>
    </row>
    <row r="34" ht="12.75">
      <c r="J34" s="12"/>
    </row>
    <row r="35" spans="7:10" ht="12.75">
      <c r="G35" s="23"/>
      <c r="H35" s="19"/>
      <c r="J35" s="7"/>
    </row>
    <row r="36" spans="8:10" ht="12.75">
      <c r="H36" s="7"/>
      <c r="J36" s="2"/>
    </row>
    <row r="37" spans="8:10" ht="12.75">
      <c r="H37" s="7"/>
      <c r="J37" s="7"/>
    </row>
    <row r="38" spans="8:10" ht="12.75">
      <c r="H38" s="7"/>
      <c r="J38" s="7"/>
    </row>
    <row r="43" ht="12.75">
      <c r="J43" s="12"/>
    </row>
    <row r="44" ht="12.75">
      <c r="J44" s="12"/>
    </row>
    <row r="45" spans="7:10" ht="12.75">
      <c r="G45" s="23"/>
      <c r="H45" s="19"/>
      <c r="J45" s="7"/>
    </row>
    <row r="46" spans="8:10" ht="12.75">
      <c r="H46" s="7"/>
      <c r="J46" s="2"/>
    </row>
    <row r="47" spans="8:10" ht="12.75">
      <c r="H47" s="7"/>
      <c r="J47" s="7"/>
    </row>
    <row r="48" spans="8:10" ht="12.75">
      <c r="H48" s="7"/>
      <c r="J48" s="7"/>
    </row>
    <row r="55" spans="7:8" ht="12.75">
      <c r="G55" s="23"/>
      <c r="H55" s="19"/>
    </row>
    <row r="56" ht="12.75">
      <c r="H56" s="7"/>
    </row>
    <row r="57" ht="12.75">
      <c r="H57" s="7"/>
    </row>
    <row r="58" ht="12.75">
      <c r="H58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1"/>
  <sheetViews>
    <sheetView workbookViewId="0" topLeftCell="A1">
      <selection activeCell="A1" sqref="A1:B1"/>
    </sheetView>
  </sheetViews>
  <sheetFormatPr defaultColWidth="9.140625" defaultRowHeight="12.75"/>
  <cols>
    <col min="1" max="2" width="14.140625" style="69" customWidth="1"/>
    <col min="3" max="3" width="10.7109375" style="39" bestFit="1" customWidth="1"/>
    <col min="4" max="16384" width="9.140625" style="39" customWidth="1"/>
  </cols>
  <sheetData>
    <row r="1" spans="1:8" ht="15.75">
      <c r="A1" s="98" t="s">
        <v>70</v>
      </c>
      <c r="B1" s="98"/>
      <c r="C1" s="28" t="s">
        <v>71</v>
      </c>
      <c r="D1"/>
      <c r="E1"/>
      <c r="F1"/>
      <c r="G1"/>
      <c r="H1"/>
    </row>
    <row r="2" spans="1:8" ht="15.75">
      <c r="A2" s="66"/>
      <c r="B2" s="66"/>
      <c r="C2" s="28" t="s">
        <v>72</v>
      </c>
      <c r="D2"/>
      <c r="E2"/>
      <c r="G2"/>
      <c r="H2"/>
    </row>
    <row r="3" spans="1:8" ht="15.75">
      <c r="A3" s="66"/>
      <c r="B3" s="66"/>
      <c r="C3" s="28" t="s">
        <v>73</v>
      </c>
      <c r="D3"/>
      <c r="E3"/>
      <c r="G3"/>
      <c r="H3"/>
    </row>
    <row r="4" spans="1:8" ht="15.75">
      <c r="A4" s="67"/>
      <c r="B4" s="66"/>
      <c r="C4"/>
      <c r="D4"/>
      <c r="E4"/>
      <c r="F4"/>
      <c r="G4"/>
      <c r="H4"/>
    </row>
    <row r="5" spans="1:8" ht="15.75">
      <c r="A5" s="68" t="s">
        <v>74</v>
      </c>
      <c r="B5" s="66"/>
      <c r="C5" s="28" t="s">
        <v>75</v>
      </c>
      <c r="E5"/>
      <c r="F5"/>
      <c r="G5"/>
      <c r="H5"/>
    </row>
    <row r="6" spans="1:8" ht="15.75">
      <c r="A6" s="66"/>
      <c r="B6" s="66"/>
      <c r="C6" s="28" t="s">
        <v>76</v>
      </c>
      <c r="D6"/>
      <c r="E6"/>
      <c r="G6"/>
      <c r="H6"/>
    </row>
    <row r="7" spans="1:8" ht="15.75">
      <c r="A7" s="66"/>
      <c r="B7" s="66"/>
      <c r="C7" s="28" t="s">
        <v>77</v>
      </c>
      <c r="D7"/>
      <c r="E7"/>
      <c r="G7"/>
      <c r="H7"/>
    </row>
    <row r="8" spans="1:8" s="40" customFormat="1" ht="15.75">
      <c r="A8" s="67"/>
      <c r="B8" s="66"/>
      <c r="C8"/>
      <c r="D8"/>
      <c r="E8"/>
      <c r="F8"/>
      <c r="G8"/>
      <c r="H8"/>
    </row>
    <row r="9" spans="1:8" ht="15.75">
      <c r="A9" s="97" t="s">
        <v>78</v>
      </c>
      <c r="B9" s="97"/>
      <c r="C9" s="28" t="s">
        <v>79</v>
      </c>
      <c r="D9"/>
      <c r="E9"/>
      <c r="F9"/>
      <c r="G9"/>
      <c r="H9"/>
    </row>
    <row r="10" spans="1:8" ht="15.75">
      <c r="A10" s="66"/>
      <c r="B10" s="66"/>
      <c r="C10" s="28" t="s">
        <v>80</v>
      </c>
      <c r="D10"/>
      <c r="E10"/>
      <c r="G10"/>
      <c r="H10"/>
    </row>
    <row r="11" spans="1:8" ht="15.75">
      <c r="A11" s="66"/>
      <c r="B11" s="66"/>
      <c r="C11" s="28" t="s">
        <v>81</v>
      </c>
      <c r="D11"/>
      <c r="E11"/>
      <c r="H11"/>
    </row>
    <row r="12" spans="1:8" ht="15.75">
      <c r="A12" s="67"/>
      <c r="B12" s="66"/>
      <c r="C12"/>
      <c r="D12"/>
      <c r="E12"/>
      <c r="F12"/>
      <c r="G12"/>
      <c r="H12"/>
    </row>
    <row r="13" spans="1:8" ht="15.75">
      <c r="A13" s="97" t="s">
        <v>78</v>
      </c>
      <c r="B13" s="97"/>
      <c r="C13" s="28" t="s">
        <v>82</v>
      </c>
      <c r="D13"/>
      <c r="E13"/>
      <c r="F13"/>
      <c r="G13"/>
      <c r="H13"/>
    </row>
    <row r="14" spans="1:8" ht="15.75">
      <c r="A14" s="66"/>
      <c r="B14" s="66"/>
      <c r="C14" s="28" t="s">
        <v>80</v>
      </c>
      <c r="D14"/>
      <c r="E14"/>
      <c r="G14"/>
      <c r="H14"/>
    </row>
    <row r="15" spans="1:8" ht="15.75">
      <c r="A15" s="66"/>
      <c r="B15" s="66"/>
      <c r="C15" s="28" t="s">
        <v>83</v>
      </c>
      <c r="D15"/>
      <c r="E15"/>
      <c r="G15"/>
      <c r="H15"/>
    </row>
    <row r="16" spans="1:8" ht="15.75">
      <c r="A16" s="67"/>
      <c r="B16" s="66"/>
      <c r="C16"/>
      <c r="D16"/>
      <c r="E16"/>
      <c r="F16"/>
      <c r="G16"/>
      <c r="H16"/>
    </row>
    <row r="17" spans="1:8" ht="15.75">
      <c r="A17" s="97" t="s">
        <v>78</v>
      </c>
      <c r="B17" s="97"/>
      <c r="C17" s="28" t="s">
        <v>84</v>
      </c>
      <c r="D17"/>
      <c r="E17"/>
      <c r="F17"/>
      <c r="G17"/>
      <c r="H17"/>
    </row>
    <row r="18" spans="1:8" ht="15.75">
      <c r="A18" s="66"/>
      <c r="B18" s="66"/>
      <c r="C18" s="28" t="s">
        <v>80</v>
      </c>
      <c r="D18"/>
      <c r="E18"/>
      <c r="G18"/>
      <c r="H18"/>
    </row>
    <row r="19" spans="1:8" ht="15.75">
      <c r="A19" s="66"/>
      <c r="B19" s="66"/>
      <c r="C19" s="28" t="s">
        <v>81</v>
      </c>
      <c r="D19"/>
      <c r="E19"/>
      <c r="G19"/>
      <c r="H19"/>
    </row>
    <row r="20" spans="1:8" ht="15.75">
      <c r="A20" s="67"/>
      <c r="B20" s="66"/>
      <c r="C20"/>
      <c r="D20"/>
      <c r="E20"/>
      <c r="F20"/>
      <c r="G20"/>
      <c r="H20"/>
    </row>
    <row r="21" spans="1:8" ht="15.75">
      <c r="A21" s="97" t="s">
        <v>78</v>
      </c>
      <c r="B21" s="97"/>
      <c r="C21" s="27" t="s">
        <v>166</v>
      </c>
      <c r="D21"/>
      <c r="E21"/>
      <c r="F21"/>
      <c r="G21"/>
      <c r="H21"/>
    </row>
    <row r="22" spans="3:8" ht="12.75">
      <c r="C22" s="65" t="s">
        <v>260</v>
      </c>
      <c r="D22"/>
      <c r="E22"/>
      <c r="F22"/>
      <c r="G22"/>
      <c r="H22"/>
    </row>
    <row r="23" spans="1:8" ht="15.75">
      <c r="A23" s="66"/>
      <c r="B23" s="66"/>
      <c r="C23" s="28" t="s">
        <v>105</v>
      </c>
      <c r="D23"/>
      <c r="E23"/>
      <c r="F23" s="28"/>
      <c r="G23"/>
      <c r="H23"/>
    </row>
    <row r="24" spans="1:8" ht="15.75">
      <c r="A24" s="66"/>
      <c r="B24" s="66"/>
      <c r="C24" s="28">
        <v>2004</v>
      </c>
      <c r="D24"/>
      <c r="E24"/>
      <c r="F24" s="28"/>
      <c r="G24"/>
      <c r="H24"/>
    </row>
    <row r="25" spans="1:8" ht="15.75">
      <c r="A25" s="97" t="s">
        <v>78</v>
      </c>
      <c r="B25" s="97"/>
      <c r="C25" s="27" t="s">
        <v>167</v>
      </c>
      <c r="D25"/>
      <c r="E25"/>
      <c r="F25" s="28"/>
      <c r="G25"/>
      <c r="H25"/>
    </row>
    <row r="26" spans="3:8" ht="15.75">
      <c r="C26" s="65" t="s">
        <v>86</v>
      </c>
      <c r="D26"/>
      <c r="E26"/>
      <c r="F26" s="28"/>
      <c r="G26"/>
      <c r="H26"/>
    </row>
    <row r="27" spans="1:8" ht="15.75">
      <c r="A27" s="70"/>
      <c r="B27" s="70"/>
      <c r="C27" s="28" t="s">
        <v>104</v>
      </c>
      <c r="D27"/>
      <c r="E27"/>
      <c r="F27" s="28"/>
      <c r="G27"/>
      <c r="H27"/>
    </row>
    <row r="28" spans="1:8" ht="15.75">
      <c r="A28" s="70"/>
      <c r="B28" s="70"/>
      <c r="C28" s="28">
        <v>2004</v>
      </c>
      <c r="D28"/>
      <c r="E28"/>
      <c r="F28" s="28"/>
      <c r="G28"/>
      <c r="H28"/>
    </row>
    <row r="29" spans="1:8" ht="15.75">
      <c r="A29" s="97" t="s">
        <v>78</v>
      </c>
      <c r="B29" s="97"/>
      <c r="C29" s="27" t="s">
        <v>168</v>
      </c>
      <c r="D29"/>
      <c r="E29"/>
      <c r="F29" s="28"/>
      <c r="G29"/>
      <c r="H29"/>
    </row>
    <row r="30" spans="3:8" ht="15.75">
      <c r="C30" s="65" t="s">
        <v>87</v>
      </c>
      <c r="D30"/>
      <c r="E30"/>
      <c r="F30" s="28"/>
      <c r="G30"/>
      <c r="H30"/>
    </row>
    <row r="31" spans="1:8" ht="15.75">
      <c r="A31" s="70"/>
      <c r="B31" s="70"/>
      <c r="C31" s="28" t="s">
        <v>106</v>
      </c>
      <c r="D31"/>
      <c r="E31"/>
      <c r="F31" s="28"/>
      <c r="G31"/>
      <c r="H31"/>
    </row>
    <row r="32" spans="1:8" ht="15.75">
      <c r="A32" s="70"/>
      <c r="B32" s="70"/>
      <c r="C32" s="28">
        <v>2004</v>
      </c>
      <c r="D32"/>
      <c r="E32"/>
      <c r="F32" s="28"/>
      <c r="G32"/>
      <c r="H32"/>
    </row>
    <row r="33" spans="1:8" ht="15.75">
      <c r="A33" s="97" t="s">
        <v>78</v>
      </c>
      <c r="B33" s="97"/>
      <c r="C33" s="27" t="s">
        <v>169</v>
      </c>
      <c r="D33"/>
      <c r="E33"/>
      <c r="F33" s="28"/>
      <c r="G33"/>
      <c r="H33"/>
    </row>
    <row r="34" spans="3:8" ht="15.75">
      <c r="C34" s="65" t="s">
        <v>88</v>
      </c>
      <c r="D34"/>
      <c r="E34"/>
      <c r="F34" s="28"/>
      <c r="G34"/>
      <c r="H34"/>
    </row>
    <row r="35" spans="1:8" ht="15.75">
      <c r="A35" s="70"/>
      <c r="B35" s="70"/>
      <c r="C35" s="28" t="s">
        <v>107</v>
      </c>
      <c r="D35"/>
      <c r="E35"/>
      <c r="F35" s="28"/>
      <c r="G35"/>
      <c r="H35"/>
    </row>
    <row r="36" spans="1:8" ht="15.75">
      <c r="A36" s="70"/>
      <c r="B36" s="70"/>
      <c r="C36" s="28">
        <v>2004</v>
      </c>
      <c r="D36"/>
      <c r="E36"/>
      <c r="F36" s="28"/>
      <c r="G36"/>
      <c r="H36"/>
    </row>
    <row r="37" spans="1:8" ht="15.75">
      <c r="A37" s="97" t="s">
        <v>78</v>
      </c>
      <c r="B37" s="97"/>
      <c r="C37" s="27" t="s">
        <v>170</v>
      </c>
      <c r="D37"/>
      <c r="E37"/>
      <c r="F37" s="28"/>
      <c r="G37"/>
      <c r="H37"/>
    </row>
    <row r="38" spans="3:8" ht="15.75">
      <c r="C38" s="65" t="s">
        <v>89</v>
      </c>
      <c r="D38"/>
      <c r="E38"/>
      <c r="F38" s="28"/>
      <c r="G38"/>
      <c r="H38"/>
    </row>
    <row r="39" spans="1:8" ht="15.75">
      <c r="A39" s="70"/>
      <c r="B39" s="70"/>
      <c r="C39" s="28" t="s">
        <v>108</v>
      </c>
      <c r="D39"/>
      <c r="E39"/>
      <c r="F39" s="28"/>
      <c r="G39"/>
      <c r="H39"/>
    </row>
    <row r="40" spans="1:8" ht="15.75">
      <c r="A40" s="70"/>
      <c r="B40" s="70"/>
      <c r="C40" s="28">
        <v>2004</v>
      </c>
      <c r="D40"/>
      <c r="E40"/>
      <c r="F40" s="28"/>
      <c r="G40"/>
      <c r="H40"/>
    </row>
    <row r="41" spans="1:8" ht="15.75">
      <c r="A41" s="97" t="s">
        <v>78</v>
      </c>
      <c r="B41" s="97"/>
      <c r="C41" s="27" t="s">
        <v>171</v>
      </c>
      <c r="D41"/>
      <c r="E41"/>
      <c r="F41" s="28"/>
      <c r="G41"/>
      <c r="H41"/>
    </row>
    <row r="42" spans="3:8" ht="15.75">
      <c r="C42" s="65" t="s">
        <v>90</v>
      </c>
      <c r="D42"/>
      <c r="E42"/>
      <c r="F42" s="28"/>
      <c r="G42"/>
      <c r="H42"/>
    </row>
    <row r="43" spans="1:8" ht="15.75">
      <c r="A43" s="70"/>
      <c r="B43" s="70"/>
      <c r="C43" s="28" t="s">
        <v>109</v>
      </c>
      <c r="D43"/>
      <c r="E43"/>
      <c r="F43" s="28"/>
      <c r="G43"/>
      <c r="H43"/>
    </row>
    <row r="44" spans="1:8" ht="15.75">
      <c r="A44" s="70"/>
      <c r="B44" s="70"/>
      <c r="C44" s="28">
        <v>2004</v>
      </c>
      <c r="D44"/>
      <c r="E44"/>
      <c r="F44" s="28"/>
      <c r="G44"/>
      <c r="H44"/>
    </row>
    <row r="45" spans="1:8" ht="15.75">
      <c r="A45" s="97" t="s">
        <v>78</v>
      </c>
      <c r="B45" s="97"/>
      <c r="C45" s="27" t="s">
        <v>172</v>
      </c>
      <c r="D45"/>
      <c r="E45"/>
      <c r="F45" s="28"/>
      <c r="G45"/>
      <c r="H45"/>
    </row>
    <row r="46" spans="3:8" ht="15.75">
      <c r="C46" s="65" t="s">
        <v>91</v>
      </c>
      <c r="D46"/>
      <c r="E46"/>
      <c r="F46" s="28"/>
      <c r="G46"/>
      <c r="H46"/>
    </row>
    <row r="47" spans="1:8" ht="15.75">
      <c r="A47" s="70"/>
      <c r="B47" s="70"/>
      <c r="C47" s="28" t="s">
        <v>110</v>
      </c>
      <c r="D47"/>
      <c r="E47"/>
      <c r="F47" s="28"/>
      <c r="G47"/>
      <c r="H47"/>
    </row>
    <row r="48" spans="1:8" ht="15.75">
      <c r="A48" s="70"/>
      <c r="B48" s="70"/>
      <c r="C48" s="28">
        <v>2004</v>
      </c>
      <c r="D48"/>
      <c r="E48"/>
      <c r="F48" s="28"/>
      <c r="G48"/>
      <c r="H48"/>
    </row>
    <row r="49" spans="1:8" ht="15.75">
      <c r="A49" s="97" t="s">
        <v>78</v>
      </c>
      <c r="B49" s="97"/>
      <c r="C49" s="27" t="s">
        <v>173</v>
      </c>
      <c r="D49"/>
      <c r="E49"/>
      <c r="F49" s="28"/>
      <c r="G49"/>
      <c r="H49"/>
    </row>
    <row r="50" spans="3:8" ht="15.75">
      <c r="C50" s="65" t="s">
        <v>92</v>
      </c>
      <c r="D50"/>
      <c r="E50"/>
      <c r="F50" s="28"/>
      <c r="G50"/>
      <c r="H50"/>
    </row>
    <row r="51" spans="1:8" ht="15.75">
      <c r="A51" s="70"/>
      <c r="B51" s="70"/>
      <c r="C51" s="28" t="s">
        <v>111</v>
      </c>
      <c r="D51"/>
      <c r="E51"/>
      <c r="F51" s="28"/>
      <c r="G51"/>
      <c r="H51"/>
    </row>
    <row r="52" spans="1:8" ht="15.75">
      <c r="A52" s="70"/>
      <c r="B52" s="70"/>
      <c r="C52" s="28">
        <v>2004</v>
      </c>
      <c r="D52"/>
      <c r="E52"/>
      <c r="F52" s="28"/>
      <c r="G52"/>
      <c r="H52"/>
    </row>
    <row r="53" spans="1:8" ht="15.75">
      <c r="A53" s="97" t="s">
        <v>78</v>
      </c>
      <c r="B53" s="97"/>
      <c r="C53" s="27" t="s">
        <v>174</v>
      </c>
      <c r="D53"/>
      <c r="E53"/>
      <c r="F53" s="28"/>
      <c r="G53"/>
      <c r="H53"/>
    </row>
    <row r="54" spans="3:8" ht="15.75">
      <c r="C54" s="65" t="s">
        <v>93</v>
      </c>
      <c r="D54"/>
      <c r="E54"/>
      <c r="F54" s="28"/>
      <c r="G54"/>
      <c r="H54"/>
    </row>
    <row r="55" spans="1:8" ht="15.75">
      <c r="A55" s="70"/>
      <c r="B55" s="70"/>
      <c r="C55" s="28" t="s">
        <v>112</v>
      </c>
      <c r="D55"/>
      <c r="E55"/>
      <c r="F55" s="28"/>
      <c r="G55"/>
      <c r="H55"/>
    </row>
    <row r="56" spans="1:8" ht="15.75">
      <c r="A56" s="70"/>
      <c r="B56" s="70"/>
      <c r="C56" s="28">
        <v>2004</v>
      </c>
      <c r="D56"/>
      <c r="E56"/>
      <c r="F56" s="28"/>
      <c r="G56"/>
      <c r="H56"/>
    </row>
    <row r="57" spans="1:8" ht="15.75">
      <c r="A57" s="97" t="s">
        <v>78</v>
      </c>
      <c r="B57" s="97"/>
      <c r="C57" s="27" t="s">
        <v>175</v>
      </c>
      <c r="D57"/>
      <c r="E57"/>
      <c r="F57" s="28"/>
      <c r="G57"/>
      <c r="H57"/>
    </row>
    <row r="58" spans="3:8" ht="15.75">
      <c r="C58" s="65" t="s">
        <v>94</v>
      </c>
      <c r="D58"/>
      <c r="E58"/>
      <c r="F58" s="28"/>
      <c r="G58"/>
      <c r="H58"/>
    </row>
    <row r="59" spans="1:8" ht="15.75">
      <c r="A59" s="70"/>
      <c r="B59" s="70"/>
      <c r="C59" s="28" t="s">
        <v>113</v>
      </c>
      <c r="D59"/>
      <c r="E59"/>
      <c r="F59" s="28"/>
      <c r="G59"/>
      <c r="H59"/>
    </row>
    <row r="60" spans="1:8" ht="15.75">
      <c r="A60" s="70"/>
      <c r="B60" s="70"/>
      <c r="C60" s="28">
        <v>2004</v>
      </c>
      <c r="D60"/>
      <c r="E60"/>
      <c r="F60" s="28"/>
      <c r="G60"/>
      <c r="H60"/>
    </row>
    <row r="61" spans="1:8" ht="15.75">
      <c r="A61" s="97" t="s">
        <v>78</v>
      </c>
      <c r="B61" s="97"/>
      <c r="C61" s="27" t="s">
        <v>176</v>
      </c>
      <c r="D61"/>
      <c r="E61"/>
      <c r="F61" s="28"/>
      <c r="G61"/>
      <c r="H61"/>
    </row>
    <row r="62" spans="3:8" ht="15.75">
      <c r="C62" s="65" t="s">
        <v>95</v>
      </c>
      <c r="D62"/>
      <c r="E62"/>
      <c r="F62" s="28"/>
      <c r="G62"/>
      <c r="H62"/>
    </row>
    <row r="63" spans="1:8" ht="15.75">
      <c r="A63" s="70"/>
      <c r="B63" s="70"/>
      <c r="C63" s="28" t="s">
        <v>114</v>
      </c>
      <c r="D63"/>
      <c r="E63"/>
      <c r="F63" s="28"/>
      <c r="G63"/>
      <c r="H63"/>
    </row>
    <row r="64" spans="1:8" ht="15.75">
      <c r="A64" s="70"/>
      <c r="B64" s="70"/>
      <c r="C64" s="28">
        <v>2004</v>
      </c>
      <c r="D64"/>
      <c r="E64"/>
      <c r="F64" s="28"/>
      <c r="G64"/>
      <c r="H64"/>
    </row>
    <row r="65" spans="1:8" ht="15.75">
      <c r="A65" s="97" t="s">
        <v>78</v>
      </c>
      <c r="B65" s="97"/>
      <c r="C65" s="27" t="s">
        <v>177</v>
      </c>
      <c r="D65"/>
      <c r="E65"/>
      <c r="F65" s="28"/>
      <c r="G65"/>
      <c r="H65"/>
    </row>
    <row r="66" spans="3:8" ht="14.25" customHeight="1">
      <c r="C66" s="65" t="s">
        <v>96</v>
      </c>
      <c r="D66"/>
      <c r="E66"/>
      <c r="F66" s="28"/>
      <c r="G66"/>
      <c r="H66"/>
    </row>
    <row r="67" spans="1:8" ht="15.75">
      <c r="A67" s="70"/>
      <c r="B67" s="70"/>
      <c r="C67" s="28" t="s">
        <v>115</v>
      </c>
      <c r="D67"/>
      <c r="E67"/>
      <c r="F67" s="28"/>
      <c r="G67"/>
      <c r="H67"/>
    </row>
    <row r="68" spans="1:8" ht="15.75">
      <c r="A68" s="70"/>
      <c r="B68" s="70"/>
      <c r="C68" s="28">
        <v>2004</v>
      </c>
      <c r="D68"/>
      <c r="E68"/>
      <c r="F68" s="28"/>
      <c r="G68"/>
      <c r="H68"/>
    </row>
    <row r="69" spans="1:8" ht="15.75">
      <c r="A69" s="97" t="s">
        <v>78</v>
      </c>
      <c r="B69" s="97"/>
      <c r="C69" s="27" t="s">
        <v>178</v>
      </c>
      <c r="D69"/>
      <c r="E69"/>
      <c r="F69" s="28"/>
      <c r="G69"/>
      <c r="H69"/>
    </row>
    <row r="70" spans="3:8" ht="15.75">
      <c r="C70" s="65" t="s">
        <v>97</v>
      </c>
      <c r="D70"/>
      <c r="E70"/>
      <c r="F70" s="28"/>
      <c r="G70"/>
      <c r="H70"/>
    </row>
    <row r="71" spans="1:8" ht="15.75">
      <c r="A71" s="70"/>
      <c r="B71" s="70"/>
      <c r="C71" s="28" t="s">
        <v>116</v>
      </c>
      <c r="D71"/>
      <c r="E71"/>
      <c r="F71" s="28"/>
      <c r="G71"/>
      <c r="H71"/>
    </row>
    <row r="72" spans="1:8" ht="15.75">
      <c r="A72" s="70"/>
      <c r="B72" s="70"/>
      <c r="C72" s="28">
        <v>2004</v>
      </c>
      <c r="D72"/>
      <c r="E72"/>
      <c r="F72" s="28"/>
      <c r="G72"/>
      <c r="H72"/>
    </row>
    <row r="73" spans="1:8" ht="15.75">
      <c r="A73" s="97" t="s">
        <v>78</v>
      </c>
      <c r="B73" s="97"/>
      <c r="C73" s="27" t="s">
        <v>179</v>
      </c>
      <c r="D73"/>
      <c r="E73"/>
      <c r="F73" s="28"/>
      <c r="G73"/>
      <c r="H73"/>
    </row>
    <row r="74" spans="3:8" ht="15.75">
      <c r="C74" s="65" t="s">
        <v>98</v>
      </c>
      <c r="D74"/>
      <c r="E74"/>
      <c r="F74" s="28"/>
      <c r="G74"/>
      <c r="H74"/>
    </row>
    <row r="75" spans="1:8" ht="15.75">
      <c r="A75" s="70"/>
      <c r="B75" s="70"/>
      <c r="C75" s="28" t="s">
        <v>117</v>
      </c>
      <c r="D75"/>
      <c r="E75"/>
      <c r="F75" s="28"/>
      <c r="G75"/>
      <c r="H75"/>
    </row>
    <row r="76" spans="1:8" ht="15.75">
      <c r="A76" s="70"/>
      <c r="B76" s="70"/>
      <c r="C76" s="28">
        <v>2004</v>
      </c>
      <c r="D76"/>
      <c r="E76"/>
      <c r="F76" s="28"/>
      <c r="G76"/>
      <c r="H76"/>
    </row>
    <row r="77" spans="1:8" ht="15.75">
      <c r="A77" s="97" t="s">
        <v>78</v>
      </c>
      <c r="B77" s="97"/>
      <c r="C77" s="27" t="s">
        <v>180</v>
      </c>
      <c r="D77"/>
      <c r="E77"/>
      <c r="F77" s="28"/>
      <c r="G77"/>
      <c r="H77"/>
    </row>
    <row r="78" spans="3:8" ht="15.75">
      <c r="C78" s="65" t="s">
        <v>99</v>
      </c>
      <c r="D78"/>
      <c r="E78"/>
      <c r="F78" s="28"/>
      <c r="G78"/>
      <c r="H78"/>
    </row>
    <row r="79" spans="1:8" ht="15.75">
      <c r="A79" s="70"/>
      <c r="B79" s="70"/>
      <c r="C79" s="28" t="s">
        <v>118</v>
      </c>
      <c r="D79"/>
      <c r="E79"/>
      <c r="F79" s="28"/>
      <c r="G79"/>
      <c r="H79"/>
    </row>
    <row r="80" spans="1:8" ht="15.75">
      <c r="A80" s="70"/>
      <c r="B80" s="70"/>
      <c r="C80" s="28">
        <v>2004</v>
      </c>
      <c r="D80"/>
      <c r="E80"/>
      <c r="F80" s="28"/>
      <c r="G80"/>
      <c r="H80"/>
    </row>
    <row r="81" spans="1:8" ht="15.75">
      <c r="A81" s="97" t="s">
        <v>78</v>
      </c>
      <c r="B81" s="97"/>
      <c r="C81" s="27" t="s">
        <v>181</v>
      </c>
      <c r="D81"/>
      <c r="E81"/>
      <c r="F81" s="28"/>
      <c r="G81"/>
      <c r="H81"/>
    </row>
    <row r="82" spans="3:8" ht="15.75">
      <c r="C82" s="65" t="s">
        <v>100</v>
      </c>
      <c r="D82"/>
      <c r="E82"/>
      <c r="F82" s="28"/>
      <c r="G82"/>
      <c r="H82"/>
    </row>
    <row r="83" spans="1:8" ht="15.75">
      <c r="A83" s="70"/>
      <c r="B83" s="70"/>
      <c r="C83" s="28" t="s">
        <v>119</v>
      </c>
      <c r="D83"/>
      <c r="E83"/>
      <c r="F83" s="28"/>
      <c r="G83"/>
      <c r="H83"/>
    </row>
    <row r="84" spans="1:8" ht="15.75">
      <c r="A84" s="70"/>
      <c r="B84" s="70"/>
      <c r="C84" s="28">
        <v>2004</v>
      </c>
      <c r="D84"/>
      <c r="E84"/>
      <c r="F84" s="28"/>
      <c r="G84"/>
      <c r="H84"/>
    </row>
    <row r="85" spans="1:8" ht="15.75">
      <c r="A85" s="97" t="s">
        <v>78</v>
      </c>
      <c r="B85" s="97"/>
      <c r="C85" s="27" t="s">
        <v>182</v>
      </c>
      <c r="D85"/>
      <c r="E85"/>
      <c r="F85" s="28"/>
      <c r="G85"/>
      <c r="H85"/>
    </row>
    <row r="86" spans="3:8" ht="15.75">
      <c r="C86" s="65" t="s">
        <v>101</v>
      </c>
      <c r="D86"/>
      <c r="E86"/>
      <c r="F86" s="28"/>
      <c r="G86"/>
      <c r="H86"/>
    </row>
    <row r="87" spans="1:8" ht="15.75">
      <c r="A87" s="70"/>
      <c r="B87" s="70"/>
      <c r="C87" s="28" t="s">
        <v>120</v>
      </c>
      <c r="D87"/>
      <c r="E87"/>
      <c r="F87" s="28"/>
      <c r="G87"/>
      <c r="H87"/>
    </row>
    <row r="88" spans="1:8" ht="15.75">
      <c r="A88" s="70"/>
      <c r="B88" s="70"/>
      <c r="C88" s="28">
        <v>2004</v>
      </c>
      <c r="D88"/>
      <c r="E88"/>
      <c r="F88" s="28"/>
      <c r="G88"/>
      <c r="H88"/>
    </row>
    <row r="89" spans="1:8" ht="15.75">
      <c r="A89" s="97" t="s">
        <v>78</v>
      </c>
      <c r="B89" s="97"/>
      <c r="C89" s="27" t="s">
        <v>183</v>
      </c>
      <c r="D89"/>
      <c r="E89"/>
      <c r="F89" s="28"/>
      <c r="G89"/>
      <c r="H89"/>
    </row>
    <row r="90" spans="3:8" ht="15.75">
      <c r="C90" s="65" t="s">
        <v>102</v>
      </c>
      <c r="D90"/>
      <c r="E90"/>
      <c r="F90" s="28"/>
      <c r="G90"/>
      <c r="H90"/>
    </row>
    <row r="91" spans="1:8" ht="15.75">
      <c r="A91" s="70"/>
      <c r="B91" s="70"/>
      <c r="C91" s="28" t="s">
        <v>121</v>
      </c>
      <c r="D91"/>
      <c r="E91"/>
      <c r="F91" s="28"/>
      <c r="G91"/>
      <c r="H91"/>
    </row>
    <row r="92" spans="1:8" ht="15.75">
      <c r="A92" s="70"/>
      <c r="B92" s="70"/>
      <c r="C92" s="28">
        <v>2004</v>
      </c>
      <c r="D92"/>
      <c r="E92"/>
      <c r="F92" s="28"/>
      <c r="G92"/>
      <c r="H92"/>
    </row>
    <row r="93" spans="1:8" ht="15.75">
      <c r="A93" s="97" t="s">
        <v>78</v>
      </c>
      <c r="B93" s="97"/>
      <c r="C93" s="27" t="s">
        <v>184</v>
      </c>
      <c r="D93"/>
      <c r="E93"/>
      <c r="F93" s="28"/>
      <c r="G93"/>
      <c r="H93"/>
    </row>
    <row r="94" spans="3:8" ht="15.75">
      <c r="C94" s="65" t="s">
        <v>103</v>
      </c>
      <c r="D94"/>
      <c r="E94"/>
      <c r="F94" s="28"/>
      <c r="G94"/>
      <c r="H94"/>
    </row>
    <row r="95" spans="1:8" ht="15.75">
      <c r="A95" s="70"/>
      <c r="B95" s="70"/>
      <c r="C95" s="28" t="s">
        <v>122</v>
      </c>
      <c r="D95"/>
      <c r="E95"/>
      <c r="F95" s="28"/>
      <c r="G95"/>
      <c r="H95"/>
    </row>
    <row r="96" spans="1:8" ht="15.75">
      <c r="A96" s="70"/>
      <c r="B96" s="70"/>
      <c r="C96" s="28">
        <v>2004</v>
      </c>
      <c r="D96"/>
      <c r="E96"/>
      <c r="F96" s="28"/>
      <c r="G96"/>
      <c r="H96"/>
    </row>
    <row r="97" spans="1:8" ht="15.75">
      <c r="A97" s="97" t="s">
        <v>78</v>
      </c>
      <c r="B97" s="97"/>
      <c r="C97" s="27" t="s">
        <v>185</v>
      </c>
      <c r="D97"/>
      <c r="E97"/>
      <c r="F97" s="28"/>
      <c r="G97"/>
      <c r="H97"/>
    </row>
    <row r="98" spans="3:8" ht="15.75">
      <c r="C98" s="65" t="s">
        <v>125</v>
      </c>
      <c r="D98"/>
      <c r="E98"/>
      <c r="F98" s="28"/>
      <c r="G98"/>
      <c r="H98"/>
    </row>
    <row r="99" spans="1:8" ht="15.75">
      <c r="A99" s="66"/>
      <c r="B99" s="66"/>
      <c r="C99" s="28" t="s">
        <v>105</v>
      </c>
      <c r="D99"/>
      <c r="E99"/>
      <c r="F99" s="28"/>
      <c r="G99"/>
      <c r="H99"/>
    </row>
    <row r="100" spans="1:8" ht="15.75">
      <c r="A100" s="66"/>
      <c r="B100" s="66"/>
      <c r="C100" s="28">
        <v>2004</v>
      </c>
      <c r="D100"/>
      <c r="E100"/>
      <c r="F100" s="28"/>
      <c r="G100"/>
      <c r="H100"/>
    </row>
    <row r="101" spans="1:8" ht="15.75">
      <c r="A101" s="97" t="s">
        <v>78</v>
      </c>
      <c r="B101" s="97"/>
      <c r="C101" s="27" t="s">
        <v>186</v>
      </c>
      <c r="D101"/>
      <c r="E101"/>
      <c r="F101" s="28"/>
      <c r="G101"/>
      <c r="H101"/>
    </row>
    <row r="102" spans="3:8" ht="15.75">
      <c r="C102" s="65" t="s">
        <v>124</v>
      </c>
      <c r="D102"/>
      <c r="E102"/>
      <c r="F102" s="28"/>
      <c r="G102"/>
      <c r="H102"/>
    </row>
    <row r="103" spans="1:8" ht="15.75">
      <c r="A103" s="70"/>
      <c r="B103" s="70"/>
      <c r="C103" s="28" t="s">
        <v>104</v>
      </c>
      <c r="D103"/>
      <c r="E103"/>
      <c r="F103" s="28"/>
      <c r="G103"/>
      <c r="H103"/>
    </row>
    <row r="104" spans="1:8" ht="15.75">
      <c r="A104" s="70"/>
      <c r="B104" s="70"/>
      <c r="C104" s="28">
        <v>2004</v>
      </c>
      <c r="D104"/>
      <c r="E104"/>
      <c r="F104" s="28"/>
      <c r="G104"/>
      <c r="H104"/>
    </row>
    <row r="105" spans="1:8" ht="15.75">
      <c r="A105" s="97" t="s">
        <v>78</v>
      </c>
      <c r="B105" s="97"/>
      <c r="C105" s="27" t="s">
        <v>187</v>
      </c>
      <c r="D105"/>
      <c r="E105"/>
      <c r="F105" s="28"/>
      <c r="G105"/>
      <c r="H105"/>
    </row>
    <row r="106" spans="3:8" ht="15.75">
      <c r="C106" s="65" t="s">
        <v>123</v>
      </c>
      <c r="D106"/>
      <c r="E106"/>
      <c r="F106" s="28"/>
      <c r="G106"/>
      <c r="H106"/>
    </row>
    <row r="107" spans="1:8" ht="15.75">
      <c r="A107" s="70"/>
      <c r="B107" s="70"/>
      <c r="C107" s="28" t="s">
        <v>106</v>
      </c>
      <c r="D107"/>
      <c r="E107"/>
      <c r="F107" s="28"/>
      <c r="G107"/>
      <c r="H107"/>
    </row>
    <row r="108" spans="1:8" ht="15.75">
      <c r="A108" s="70"/>
      <c r="B108" s="70"/>
      <c r="C108" s="28">
        <v>2004</v>
      </c>
      <c r="D108"/>
      <c r="E108"/>
      <c r="F108" s="28"/>
      <c r="G108"/>
      <c r="H108"/>
    </row>
    <row r="109" spans="1:8" ht="15.75">
      <c r="A109" s="97" t="s">
        <v>78</v>
      </c>
      <c r="B109" s="97"/>
      <c r="C109" s="27" t="s">
        <v>188</v>
      </c>
      <c r="D109"/>
      <c r="E109"/>
      <c r="F109" s="28"/>
      <c r="G109"/>
      <c r="H109"/>
    </row>
    <row r="110" spans="3:8" ht="15.75">
      <c r="C110" s="65" t="s">
        <v>126</v>
      </c>
      <c r="D110"/>
      <c r="E110"/>
      <c r="F110" s="28"/>
      <c r="G110"/>
      <c r="H110"/>
    </row>
    <row r="111" spans="1:8" ht="15.75">
      <c r="A111" s="70"/>
      <c r="B111" s="70"/>
      <c r="C111" s="28" t="s">
        <v>107</v>
      </c>
      <c r="D111"/>
      <c r="E111"/>
      <c r="F111" s="28"/>
      <c r="G111"/>
      <c r="H111"/>
    </row>
    <row r="112" spans="1:8" ht="15.75">
      <c r="A112" s="70"/>
      <c r="B112" s="70"/>
      <c r="C112" s="28">
        <v>2004</v>
      </c>
      <c r="D112"/>
      <c r="E112"/>
      <c r="F112" s="28"/>
      <c r="G112"/>
      <c r="H112"/>
    </row>
    <row r="113" spans="1:8" ht="15.75">
      <c r="A113" s="97" t="s">
        <v>78</v>
      </c>
      <c r="B113" s="97"/>
      <c r="C113" s="27" t="s">
        <v>189</v>
      </c>
      <c r="D113"/>
      <c r="E113"/>
      <c r="F113" s="28"/>
      <c r="G113"/>
      <c r="H113"/>
    </row>
    <row r="114" spans="3:8" ht="15.75">
      <c r="C114" s="65" t="s">
        <v>127</v>
      </c>
      <c r="D114"/>
      <c r="E114"/>
      <c r="F114" s="28"/>
      <c r="G114"/>
      <c r="H114"/>
    </row>
    <row r="115" spans="1:8" ht="15.75">
      <c r="A115" s="70"/>
      <c r="B115" s="70"/>
      <c r="C115" s="28" t="s">
        <v>108</v>
      </c>
      <c r="D115"/>
      <c r="E115"/>
      <c r="F115" s="28"/>
      <c r="G115"/>
      <c r="H115"/>
    </row>
    <row r="116" spans="1:8" ht="15.75">
      <c r="A116" s="70"/>
      <c r="B116" s="70"/>
      <c r="C116" s="28">
        <v>2004</v>
      </c>
      <c r="D116"/>
      <c r="E116"/>
      <c r="F116" s="28"/>
      <c r="G116"/>
      <c r="H116"/>
    </row>
    <row r="117" spans="1:8" ht="15.75">
      <c r="A117" s="97" t="s">
        <v>78</v>
      </c>
      <c r="B117" s="97"/>
      <c r="C117" s="27" t="s">
        <v>190</v>
      </c>
      <c r="D117"/>
      <c r="E117"/>
      <c r="F117" s="28"/>
      <c r="G117"/>
      <c r="H117"/>
    </row>
    <row r="118" spans="3:8" ht="15.75">
      <c r="C118" s="65" t="s">
        <v>128</v>
      </c>
      <c r="D118"/>
      <c r="E118"/>
      <c r="F118" s="28"/>
      <c r="G118"/>
      <c r="H118"/>
    </row>
    <row r="119" spans="1:8" ht="15.75">
      <c r="A119" s="70"/>
      <c r="B119" s="70"/>
      <c r="C119" s="28" t="s">
        <v>109</v>
      </c>
      <c r="D119"/>
      <c r="E119"/>
      <c r="F119" s="28"/>
      <c r="G119"/>
      <c r="H119"/>
    </row>
    <row r="120" spans="1:8" ht="15.75">
      <c r="A120" s="70"/>
      <c r="B120" s="70"/>
      <c r="C120" s="28">
        <v>2004</v>
      </c>
      <c r="D120"/>
      <c r="E120"/>
      <c r="F120" s="28"/>
      <c r="G120"/>
      <c r="H120"/>
    </row>
    <row r="121" spans="1:8" ht="15.75">
      <c r="A121" s="97" t="s">
        <v>78</v>
      </c>
      <c r="B121" s="97"/>
      <c r="C121" s="27" t="s">
        <v>191</v>
      </c>
      <c r="D121"/>
      <c r="E121"/>
      <c r="F121" s="28"/>
      <c r="G121"/>
      <c r="H121"/>
    </row>
    <row r="122" spans="3:8" ht="15.75">
      <c r="C122" s="65" t="s">
        <v>129</v>
      </c>
      <c r="D122"/>
      <c r="E122"/>
      <c r="F122" s="28"/>
      <c r="G122"/>
      <c r="H122"/>
    </row>
    <row r="123" spans="1:8" ht="15.75">
      <c r="A123" s="70"/>
      <c r="B123" s="70"/>
      <c r="C123" s="28" t="s">
        <v>110</v>
      </c>
      <c r="D123"/>
      <c r="E123"/>
      <c r="F123" s="28"/>
      <c r="G123"/>
      <c r="H123"/>
    </row>
    <row r="124" spans="1:8" ht="15.75">
      <c r="A124" s="70"/>
      <c r="B124" s="70"/>
      <c r="C124" s="28">
        <v>2004</v>
      </c>
      <c r="D124"/>
      <c r="E124"/>
      <c r="F124" s="28"/>
      <c r="G124"/>
      <c r="H124"/>
    </row>
    <row r="125" spans="1:8" ht="15.75">
      <c r="A125" s="97" t="s">
        <v>78</v>
      </c>
      <c r="B125" s="97"/>
      <c r="C125" s="27" t="s">
        <v>192</v>
      </c>
      <c r="D125"/>
      <c r="E125"/>
      <c r="F125" s="28"/>
      <c r="G125"/>
      <c r="H125"/>
    </row>
    <row r="126" spans="3:8" ht="15.75">
      <c r="C126" s="65" t="s">
        <v>130</v>
      </c>
      <c r="D126"/>
      <c r="E126"/>
      <c r="F126" s="28"/>
      <c r="G126"/>
      <c r="H126"/>
    </row>
    <row r="127" spans="1:8" ht="15.75">
      <c r="A127" s="70"/>
      <c r="B127" s="70"/>
      <c r="C127" s="28" t="s">
        <v>111</v>
      </c>
      <c r="D127"/>
      <c r="E127"/>
      <c r="F127" s="28"/>
      <c r="G127"/>
      <c r="H127"/>
    </row>
    <row r="128" spans="1:8" ht="15.75">
      <c r="A128" s="70"/>
      <c r="B128" s="70"/>
      <c r="C128" s="28">
        <v>2004</v>
      </c>
      <c r="D128"/>
      <c r="E128"/>
      <c r="F128" s="28"/>
      <c r="G128"/>
      <c r="H128"/>
    </row>
    <row r="129" spans="1:8" ht="15.75">
      <c r="A129" s="97" t="s">
        <v>78</v>
      </c>
      <c r="B129" s="97"/>
      <c r="C129" s="27" t="s">
        <v>193</v>
      </c>
      <c r="D129"/>
      <c r="E129"/>
      <c r="F129" s="28"/>
      <c r="G129"/>
      <c r="H129"/>
    </row>
    <row r="130" spans="3:8" ht="15.75">
      <c r="C130" s="65" t="s">
        <v>131</v>
      </c>
      <c r="D130"/>
      <c r="E130"/>
      <c r="F130" s="28"/>
      <c r="G130"/>
      <c r="H130"/>
    </row>
    <row r="131" spans="1:8" ht="15.75">
      <c r="A131" s="70"/>
      <c r="B131" s="70"/>
      <c r="C131" s="28" t="s">
        <v>112</v>
      </c>
      <c r="D131"/>
      <c r="E131"/>
      <c r="F131" s="28"/>
      <c r="G131"/>
      <c r="H131"/>
    </row>
    <row r="132" spans="1:8" ht="15.75">
      <c r="A132" s="70"/>
      <c r="B132" s="70"/>
      <c r="C132" s="28">
        <v>2004</v>
      </c>
      <c r="D132"/>
      <c r="E132"/>
      <c r="F132" s="28"/>
      <c r="G132"/>
      <c r="H132"/>
    </row>
    <row r="133" spans="1:8" ht="15.75">
      <c r="A133" s="97" t="s">
        <v>78</v>
      </c>
      <c r="B133" s="97"/>
      <c r="C133" s="27" t="s">
        <v>194</v>
      </c>
      <c r="D133"/>
      <c r="E133"/>
      <c r="F133" s="28"/>
      <c r="G133"/>
      <c r="H133"/>
    </row>
    <row r="134" spans="3:8" ht="15.75">
      <c r="C134" s="65" t="s">
        <v>132</v>
      </c>
      <c r="D134"/>
      <c r="E134"/>
      <c r="F134" s="28"/>
      <c r="G134"/>
      <c r="H134"/>
    </row>
    <row r="135" spans="1:8" ht="15.75">
      <c r="A135" s="70"/>
      <c r="B135" s="70"/>
      <c r="C135" s="28" t="s">
        <v>113</v>
      </c>
      <c r="D135"/>
      <c r="E135"/>
      <c r="F135" s="28"/>
      <c r="G135"/>
      <c r="H135"/>
    </row>
    <row r="136" spans="1:8" ht="15.75">
      <c r="A136" s="70"/>
      <c r="B136" s="70"/>
      <c r="C136" s="28">
        <v>2004</v>
      </c>
      <c r="D136"/>
      <c r="E136"/>
      <c r="F136" s="28"/>
      <c r="G136"/>
      <c r="H136"/>
    </row>
    <row r="137" spans="1:8" ht="15.75">
      <c r="A137" s="97" t="s">
        <v>78</v>
      </c>
      <c r="B137" s="97"/>
      <c r="C137" s="27" t="s">
        <v>195</v>
      </c>
      <c r="D137"/>
      <c r="E137"/>
      <c r="F137" s="28"/>
      <c r="G137"/>
      <c r="H137"/>
    </row>
    <row r="138" spans="3:8" ht="15.75">
      <c r="C138" s="65" t="s">
        <v>133</v>
      </c>
      <c r="D138"/>
      <c r="E138"/>
      <c r="F138" s="28"/>
      <c r="G138"/>
      <c r="H138"/>
    </row>
    <row r="139" spans="1:8" ht="15.75">
      <c r="A139" s="70"/>
      <c r="B139" s="70"/>
      <c r="C139" s="28" t="s">
        <v>114</v>
      </c>
      <c r="D139"/>
      <c r="E139"/>
      <c r="F139" s="28"/>
      <c r="G139"/>
      <c r="H139"/>
    </row>
    <row r="140" spans="1:8" ht="15.75">
      <c r="A140" s="70"/>
      <c r="B140" s="70"/>
      <c r="C140" s="28">
        <v>2004</v>
      </c>
      <c r="D140"/>
      <c r="E140"/>
      <c r="F140" s="28"/>
      <c r="G140"/>
      <c r="H140"/>
    </row>
    <row r="141" spans="1:8" ht="15.75">
      <c r="A141" s="97" t="s">
        <v>78</v>
      </c>
      <c r="B141" s="97"/>
      <c r="C141" s="27" t="s">
        <v>196</v>
      </c>
      <c r="D141"/>
      <c r="E141"/>
      <c r="F141" s="28"/>
      <c r="G141"/>
      <c r="H141"/>
    </row>
    <row r="142" spans="3:8" ht="15.75">
      <c r="C142" s="65" t="s">
        <v>134</v>
      </c>
      <c r="D142"/>
      <c r="E142"/>
      <c r="F142" s="28"/>
      <c r="G142"/>
      <c r="H142"/>
    </row>
    <row r="143" spans="1:8" ht="15.75">
      <c r="A143" s="70"/>
      <c r="B143" s="70"/>
      <c r="C143" s="28" t="s">
        <v>115</v>
      </c>
      <c r="D143"/>
      <c r="E143"/>
      <c r="F143" s="28"/>
      <c r="G143"/>
      <c r="H143"/>
    </row>
    <row r="144" spans="1:8" ht="15.75">
      <c r="A144" s="70"/>
      <c r="B144" s="70"/>
      <c r="C144" s="28">
        <v>2004</v>
      </c>
      <c r="D144"/>
      <c r="E144"/>
      <c r="F144" s="28"/>
      <c r="G144"/>
      <c r="H144"/>
    </row>
    <row r="145" spans="1:8" ht="15.75">
      <c r="A145" s="97" t="s">
        <v>78</v>
      </c>
      <c r="B145" s="97"/>
      <c r="C145" s="27" t="s">
        <v>197</v>
      </c>
      <c r="D145"/>
      <c r="E145"/>
      <c r="F145" s="28"/>
      <c r="G145"/>
      <c r="H145"/>
    </row>
    <row r="146" spans="3:8" ht="15.75">
      <c r="C146" s="65" t="s">
        <v>135</v>
      </c>
      <c r="D146"/>
      <c r="E146"/>
      <c r="F146" s="28"/>
      <c r="G146"/>
      <c r="H146"/>
    </row>
    <row r="147" spans="1:8" ht="15.75">
      <c r="A147" s="70"/>
      <c r="B147" s="70"/>
      <c r="C147" s="28" t="s">
        <v>116</v>
      </c>
      <c r="D147"/>
      <c r="E147"/>
      <c r="F147" s="28"/>
      <c r="G147"/>
      <c r="H147"/>
    </row>
    <row r="148" spans="1:8" ht="15.75">
      <c r="A148" s="70"/>
      <c r="B148" s="70"/>
      <c r="C148" s="28">
        <v>2004</v>
      </c>
      <c r="D148"/>
      <c r="E148"/>
      <c r="F148" s="28"/>
      <c r="G148"/>
      <c r="H148"/>
    </row>
    <row r="149" spans="1:8" ht="15.75">
      <c r="A149" s="97" t="s">
        <v>78</v>
      </c>
      <c r="B149" s="97"/>
      <c r="C149" s="27" t="s">
        <v>198</v>
      </c>
      <c r="D149"/>
      <c r="E149"/>
      <c r="F149" s="28"/>
      <c r="G149"/>
      <c r="H149"/>
    </row>
    <row r="150" spans="3:8" ht="15.75">
      <c r="C150" s="65" t="s">
        <v>136</v>
      </c>
      <c r="D150"/>
      <c r="E150"/>
      <c r="F150" s="28"/>
      <c r="G150"/>
      <c r="H150"/>
    </row>
    <row r="151" spans="1:8" ht="15.75">
      <c r="A151" s="70"/>
      <c r="B151" s="70"/>
      <c r="C151" s="28" t="s">
        <v>117</v>
      </c>
      <c r="D151" s="28"/>
      <c r="E151"/>
      <c r="F151" s="28"/>
      <c r="G151"/>
      <c r="H151"/>
    </row>
    <row r="152" spans="1:8" ht="15.75">
      <c r="A152" s="70"/>
      <c r="B152" s="70"/>
      <c r="C152" s="28">
        <v>2004</v>
      </c>
      <c r="D152"/>
      <c r="E152"/>
      <c r="F152" s="28"/>
      <c r="G152"/>
      <c r="H152"/>
    </row>
    <row r="153" spans="1:8" ht="15.75">
      <c r="A153" s="97" t="s">
        <v>78</v>
      </c>
      <c r="B153" s="97"/>
      <c r="C153" s="27" t="s">
        <v>199</v>
      </c>
      <c r="D153"/>
      <c r="E153"/>
      <c r="F153" s="28"/>
      <c r="G153"/>
      <c r="H153"/>
    </row>
    <row r="154" spans="3:8" ht="15.75">
      <c r="C154" s="65" t="s">
        <v>137</v>
      </c>
      <c r="D154"/>
      <c r="E154"/>
      <c r="F154" s="28"/>
      <c r="G154"/>
      <c r="H154"/>
    </row>
    <row r="155" spans="1:8" ht="15.75">
      <c r="A155" s="70"/>
      <c r="B155" s="70"/>
      <c r="C155" s="28" t="s">
        <v>118</v>
      </c>
      <c r="D155"/>
      <c r="E155"/>
      <c r="F155"/>
      <c r="G155"/>
      <c r="H155"/>
    </row>
    <row r="156" spans="1:8" ht="15.75">
      <c r="A156" s="70"/>
      <c r="B156" s="70"/>
      <c r="C156" s="28">
        <v>2004</v>
      </c>
      <c r="D156"/>
      <c r="E156"/>
      <c r="F156"/>
      <c r="G156"/>
      <c r="H156" s="28"/>
    </row>
    <row r="157" spans="1:8" ht="15.75">
      <c r="A157" s="97" t="s">
        <v>78</v>
      </c>
      <c r="B157" s="97"/>
      <c r="C157" s="27" t="s">
        <v>200</v>
      </c>
      <c r="D157"/>
      <c r="E157"/>
      <c r="F157"/>
      <c r="G157"/>
      <c r="H157" s="28"/>
    </row>
    <row r="158" spans="3:8" ht="15.75">
      <c r="C158" s="65" t="s">
        <v>138</v>
      </c>
      <c r="D158"/>
      <c r="E158"/>
      <c r="F158" s="28"/>
      <c r="G158"/>
      <c r="H158"/>
    </row>
    <row r="159" spans="1:8" ht="15.75">
      <c r="A159" s="70"/>
      <c r="B159" s="70"/>
      <c r="C159" s="28" t="s">
        <v>119</v>
      </c>
      <c r="D159"/>
      <c r="E159"/>
      <c r="F159" s="28"/>
      <c r="G159"/>
      <c r="H159"/>
    </row>
    <row r="160" spans="1:3" ht="15.75">
      <c r="A160" s="70"/>
      <c r="B160" s="70"/>
      <c r="C160" s="28">
        <v>2004</v>
      </c>
    </row>
    <row r="161" spans="1:3" ht="15.75">
      <c r="A161" s="97" t="s">
        <v>78</v>
      </c>
      <c r="B161" s="97"/>
      <c r="C161" s="27" t="s">
        <v>201</v>
      </c>
    </row>
    <row r="162" ht="12.75">
      <c r="C162" s="65" t="s">
        <v>139</v>
      </c>
    </row>
    <row r="163" spans="1:3" ht="15.75">
      <c r="A163" s="70"/>
      <c r="B163" s="70"/>
      <c r="C163" s="28" t="s">
        <v>120</v>
      </c>
    </row>
    <row r="164" spans="1:3" ht="15.75">
      <c r="A164" s="70"/>
      <c r="B164" s="70"/>
      <c r="C164" s="28">
        <v>2004</v>
      </c>
    </row>
    <row r="165" spans="1:3" ht="15.75">
      <c r="A165" s="97" t="s">
        <v>78</v>
      </c>
      <c r="B165" s="97"/>
      <c r="C165" s="27" t="s">
        <v>202</v>
      </c>
    </row>
    <row r="166" ht="12.75">
      <c r="C166" s="65" t="s">
        <v>140</v>
      </c>
    </row>
    <row r="167" spans="1:3" ht="15.75">
      <c r="A167" s="70"/>
      <c r="B167" s="70"/>
      <c r="C167" s="28" t="s">
        <v>121</v>
      </c>
    </row>
    <row r="168" spans="1:3" ht="15.75">
      <c r="A168" s="70"/>
      <c r="B168" s="70"/>
      <c r="C168" s="28">
        <v>2004</v>
      </c>
    </row>
    <row r="169" spans="1:3" ht="15.75">
      <c r="A169" s="97" t="s">
        <v>78</v>
      </c>
      <c r="B169" s="97"/>
      <c r="C169" s="27" t="s">
        <v>203</v>
      </c>
    </row>
    <row r="170" ht="12.75">
      <c r="C170" s="65" t="s">
        <v>141</v>
      </c>
    </row>
    <row r="171" spans="1:3" ht="15.75">
      <c r="A171" s="70"/>
      <c r="B171" s="70"/>
      <c r="C171" s="28" t="s">
        <v>122</v>
      </c>
    </row>
    <row r="172" spans="1:3" ht="15.75">
      <c r="A172" s="70"/>
      <c r="B172" s="70"/>
      <c r="C172" s="28">
        <v>2004</v>
      </c>
    </row>
    <row r="173" spans="1:3" ht="15.75">
      <c r="A173" s="97" t="s">
        <v>78</v>
      </c>
      <c r="B173" s="97"/>
      <c r="C173" s="27" t="s">
        <v>204</v>
      </c>
    </row>
    <row r="174" ht="12.75">
      <c r="C174" s="65" t="s">
        <v>85</v>
      </c>
    </row>
    <row r="175" spans="1:3" ht="15.75">
      <c r="A175" s="66"/>
      <c r="B175" s="66"/>
      <c r="C175" s="28" t="s">
        <v>105</v>
      </c>
    </row>
    <row r="176" spans="1:3" ht="15.75">
      <c r="A176" s="66"/>
      <c r="B176" s="66"/>
      <c r="C176" s="28">
        <v>2004</v>
      </c>
    </row>
    <row r="177" spans="1:3" ht="15.75">
      <c r="A177" s="97" t="s">
        <v>78</v>
      </c>
      <c r="B177" s="97"/>
      <c r="C177" s="27" t="s">
        <v>205</v>
      </c>
    </row>
    <row r="178" ht="12.75">
      <c r="C178" s="65" t="s">
        <v>160</v>
      </c>
    </row>
    <row r="179" spans="1:3" ht="15.75">
      <c r="A179" s="70"/>
      <c r="B179" s="70"/>
      <c r="C179" s="28" t="s">
        <v>104</v>
      </c>
    </row>
    <row r="180" spans="1:3" ht="15.75">
      <c r="A180" s="70"/>
      <c r="B180" s="70"/>
      <c r="C180" s="28">
        <v>2004</v>
      </c>
    </row>
    <row r="181" spans="1:3" ht="15.75">
      <c r="A181" s="97" t="s">
        <v>78</v>
      </c>
      <c r="B181" s="97"/>
      <c r="C181" s="27" t="s">
        <v>206</v>
      </c>
    </row>
    <row r="182" ht="12.75">
      <c r="C182" s="65" t="s">
        <v>159</v>
      </c>
    </row>
    <row r="183" spans="1:3" ht="15.75">
      <c r="A183" s="70"/>
      <c r="B183" s="70"/>
      <c r="C183" s="28" t="s">
        <v>106</v>
      </c>
    </row>
    <row r="184" spans="1:3" ht="15.75">
      <c r="A184" s="70"/>
      <c r="B184" s="70"/>
      <c r="C184" s="28">
        <v>2004</v>
      </c>
    </row>
    <row r="185" spans="1:3" ht="15.75">
      <c r="A185" s="97" t="s">
        <v>78</v>
      </c>
      <c r="B185" s="97"/>
      <c r="C185" s="27" t="s">
        <v>207</v>
      </c>
    </row>
    <row r="186" ht="12.75">
      <c r="C186" s="65" t="s">
        <v>158</v>
      </c>
    </row>
    <row r="187" spans="1:3" ht="15.75">
      <c r="A187" s="70"/>
      <c r="B187" s="70"/>
      <c r="C187" s="28" t="s">
        <v>107</v>
      </c>
    </row>
    <row r="188" spans="1:3" ht="15.75">
      <c r="A188" s="70"/>
      <c r="B188" s="70"/>
      <c r="C188" s="28">
        <v>2004</v>
      </c>
    </row>
    <row r="189" spans="1:3" ht="15.75">
      <c r="A189" s="97" t="s">
        <v>78</v>
      </c>
      <c r="B189" s="97"/>
      <c r="C189" s="27" t="s">
        <v>208</v>
      </c>
    </row>
    <row r="190" ht="12.75">
      <c r="C190" s="65" t="s">
        <v>157</v>
      </c>
    </row>
    <row r="191" spans="1:3" ht="15.75">
      <c r="A191" s="70"/>
      <c r="B191" s="70"/>
      <c r="C191" s="28" t="s">
        <v>108</v>
      </c>
    </row>
    <row r="192" spans="1:3" ht="15.75">
      <c r="A192" s="70"/>
      <c r="B192" s="70"/>
      <c r="C192" s="28">
        <v>2004</v>
      </c>
    </row>
    <row r="193" spans="1:3" ht="15.75">
      <c r="A193" s="97" t="s">
        <v>78</v>
      </c>
      <c r="B193" s="97"/>
      <c r="C193" s="27" t="s">
        <v>209</v>
      </c>
    </row>
    <row r="194" ht="12.75">
      <c r="C194" s="65" t="s">
        <v>156</v>
      </c>
    </row>
    <row r="195" spans="1:3" ht="15.75">
      <c r="A195" s="70"/>
      <c r="B195" s="70"/>
      <c r="C195" s="28" t="s">
        <v>109</v>
      </c>
    </row>
    <row r="196" spans="1:3" ht="15.75">
      <c r="A196" s="70"/>
      <c r="B196" s="70"/>
      <c r="C196" s="28">
        <v>2004</v>
      </c>
    </row>
    <row r="197" spans="1:3" ht="15.75">
      <c r="A197" s="97" t="s">
        <v>78</v>
      </c>
      <c r="B197" s="97"/>
      <c r="C197" s="27" t="s">
        <v>210</v>
      </c>
    </row>
    <row r="198" ht="12.75">
      <c r="C198" s="65" t="s">
        <v>155</v>
      </c>
    </row>
    <row r="199" spans="1:3" ht="15.75">
      <c r="A199" s="70"/>
      <c r="B199" s="70"/>
      <c r="C199" s="28" t="s">
        <v>110</v>
      </c>
    </row>
    <row r="200" spans="1:3" ht="15.75">
      <c r="A200" s="70"/>
      <c r="B200" s="70"/>
      <c r="C200" s="28">
        <v>2004</v>
      </c>
    </row>
    <row r="201" spans="1:3" ht="15.75">
      <c r="A201" s="97" t="s">
        <v>78</v>
      </c>
      <c r="B201" s="97"/>
      <c r="C201" s="27" t="s">
        <v>211</v>
      </c>
    </row>
    <row r="202" ht="12.75">
      <c r="C202" s="65" t="s">
        <v>154</v>
      </c>
    </row>
    <row r="203" spans="1:3" ht="15.75">
      <c r="A203" s="70"/>
      <c r="B203" s="70"/>
      <c r="C203" s="28" t="s">
        <v>111</v>
      </c>
    </row>
    <row r="204" spans="1:3" ht="15.75">
      <c r="A204" s="70"/>
      <c r="B204" s="70"/>
      <c r="C204" s="28">
        <v>2004</v>
      </c>
    </row>
    <row r="205" spans="1:3" ht="15.75">
      <c r="A205" s="97" t="s">
        <v>78</v>
      </c>
      <c r="B205" s="97"/>
      <c r="C205" s="27" t="s">
        <v>212</v>
      </c>
    </row>
    <row r="206" ht="12.75">
      <c r="C206" s="65" t="s">
        <v>153</v>
      </c>
    </row>
    <row r="207" spans="1:3" ht="15.75">
      <c r="A207" s="70"/>
      <c r="B207" s="70"/>
      <c r="C207" s="28" t="s">
        <v>112</v>
      </c>
    </row>
    <row r="208" spans="1:3" ht="15.75">
      <c r="A208" s="70"/>
      <c r="B208" s="70"/>
      <c r="C208" s="28">
        <v>2004</v>
      </c>
    </row>
    <row r="209" spans="1:3" ht="15.75">
      <c r="A209" s="97" t="s">
        <v>78</v>
      </c>
      <c r="B209" s="97"/>
      <c r="C209" s="27" t="s">
        <v>213</v>
      </c>
    </row>
    <row r="210" ht="12.75">
      <c r="C210" s="65" t="s">
        <v>152</v>
      </c>
    </row>
    <row r="211" spans="1:3" ht="15.75">
      <c r="A211" s="70"/>
      <c r="B211" s="70"/>
      <c r="C211" s="28" t="s">
        <v>113</v>
      </c>
    </row>
    <row r="212" spans="1:3" ht="15.75">
      <c r="A212" s="70"/>
      <c r="B212" s="70"/>
      <c r="C212" s="28">
        <v>2004</v>
      </c>
    </row>
    <row r="213" spans="1:3" ht="15.75">
      <c r="A213" s="97" t="s">
        <v>78</v>
      </c>
      <c r="B213" s="97"/>
      <c r="C213" s="27" t="s">
        <v>214</v>
      </c>
    </row>
    <row r="214" ht="12.75">
      <c r="C214" s="65" t="s">
        <v>151</v>
      </c>
    </row>
    <row r="215" spans="1:3" ht="15.75">
      <c r="A215" s="70"/>
      <c r="B215" s="70"/>
      <c r="C215" s="28" t="s">
        <v>114</v>
      </c>
    </row>
    <row r="216" spans="1:3" ht="15.75">
      <c r="A216" s="70"/>
      <c r="B216" s="70"/>
      <c r="C216" s="28">
        <v>2004</v>
      </c>
    </row>
    <row r="217" spans="1:3" ht="15.75">
      <c r="A217" s="97" t="s">
        <v>78</v>
      </c>
      <c r="B217" s="97"/>
      <c r="C217" s="27" t="s">
        <v>215</v>
      </c>
    </row>
    <row r="218" ht="12.75">
      <c r="C218" s="65" t="s">
        <v>150</v>
      </c>
    </row>
    <row r="219" spans="1:3" ht="15.75">
      <c r="A219" s="70"/>
      <c r="B219" s="70"/>
      <c r="C219" s="28" t="s">
        <v>115</v>
      </c>
    </row>
    <row r="220" spans="1:3" ht="15.75">
      <c r="A220" s="70"/>
      <c r="B220" s="70"/>
      <c r="C220" s="28">
        <v>2004</v>
      </c>
    </row>
    <row r="221" spans="1:3" ht="15.75">
      <c r="A221" s="97" t="s">
        <v>78</v>
      </c>
      <c r="B221" s="97"/>
      <c r="C221" s="27" t="s">
        <v>216</v>
      </c>
    </row>
    <row r="222" ht="12.75">
      <c r="C222" s="65" t="s">
        <v>149</v>
      </c>
    </row>
    <row r="223" spans="1:3" ht="15.75">
      <c r="A223" s="70"/>
      <c r="B223" s="70"/>
      <c r="C223" s="28" t="s">
        <v>116</v>
      </c>
    </row>
    <row r="224" spans="1:3" ht="15.75">
      <c r="A224" s="70"/>
      <c r="B224" s="70"/>
      <c r="C224" s="28">
        <v>2004</v>
      </c>
    </row>
    <row r="225" spans="1:3" ht="15.75">
      <c r="A225" s="97" t="s">
        <v>78</v>
      </c>
      <c r="B225" s="97"/>
      <c r="C225" s="27" t="s">
        <v>217</v>
      </c>
    </row>
    <row r="226" ht="12.75">
      <c r="C226" s="65" t="s">
        <v>148</v>
      </c>
    </row>
    <row r="227" spans="1:3" ht="15.75">
      <c r="A227" s="70"/>
      <c r="B227" s="70"/>
      <c r="C227" s="28" t="s">
        <v>117</v>
      </c>
    </row>
    <row r="228" spans="1:3" ht="15.75">
      <c r="A228" s="70"/>
      <c r="B228" s="70"/>
      <c r="C228" s="28">
        <v>2004</v>
      </c>
    </row>
    <row r="229" spans="1:3" ht="15.75">
      <c r="A229" s="97" t="s">
        <v>78</v>
      </c>
      <c r="B229" s="97"/>
      <c r="C229" s="27" t="s">
        <v>218</v>
      </c>
    </row>
    <row r="230" ht="12.75">
      <c r="C230" s="65" t="s">
        <v>147</v>
      </c>
    </row>
    <row r="231" spans="1:3" ht="15.75">
      <c r="A231" s="70"/>
      <c r="B231" s="70"/>
      <c r="C231" s="28" t="s">
        <v>118</v>
      </c>
    </row>
    <row r="232" spans="1:3" ht="15.75">
      <c r="A232" s="70"/>
      <c r="B232" s="70"/>
      <c r="C232" s="28">
        <v>2003</v>
      </c>
    </row>
    <row r="233" spans="1:3" ht="15.75">
      <c r="A233" s="97" t="s">
        <v>78</v>
      </c>
      <c r="B233" s="97"/>
      <c r="C233" s="27" t="s">
        <v>219</v>
      </c>
    </row>
    <row r="234" ht="12.75">
      <c r="C234" s="65" t="s">
        <v>146</v>
      </c>
    </row>
    <row r="235" spans="1:3" ht="15.75">
      <c r="A235" s="70"/>
      <c r="B235" s="70"/>
      <c r="C235" s="28" t="s">
        <v>119</v>
      </c>
    </row>
    <row r="236" spans="1:3" ht="15.75">
      <c r="A236" s="70"/>
      <c r="B236" s="70"/>
      <c r="C236" s="28">
        <v>2003</v>
      </c>
    </row>
    <row r="237" spans="1:3" ht="15.75">
      <c r="A237" s="97" t="s">
        <v>78</v>
      </c>
      <c r="B237" s="97"/>
      <c r="C237" s="27" t="s">
        <v>220</v>
      </c>
    </row>
    <row r="238" ht="12.75">
      <c r="C238" s="65" t="s">
        <v>145</v>
      </c>
    </row>
    <row r="239" spans="1:3" ht="15.75">
      <c r="A239" s="70"/>
      <c r="B239" s="70"/>
      <c r="C239" s="28" t="s">
        <v>120</v>
      </c>
    </row>
    <row r="240" spans="1:3" ht="15.75">
      <c r="A240" s="70"/>
      <c r="B240" s="70"/>
      <c r="C240" s="28">
        <v>2003</v>
      </c>
    </row>
    <row r="241" spans="1:3" ht="15.75">
      <c r="A241" s="97" t="s">
        <v>78</v>
      </c>
      <c r="B241" s="97"/>
      <c r="C241" s="27" t="s">
        <v>221</v>
      </c>
    </row>
    <row r="242" ht="12.75">
      <c r="C242" s="65" t="s">
        <v>144</v>
      </c>
    </row>
    <row r="243" spans="1:3" ht="15.75">
      <c r="A243" s="70"/>
      <c r="B243" s="70"/>
      <c r="C243" s="28" t="s">
        <v>121</v>
      </c>
    </row>
    <row r="244" spans="1:3" ht="15.75">
      <c r="A244" s="70"/>
      <c r="B244" s="70"/>
      <c r="C244" s="28">
        <v>2003</v>
      </c>
    </row>
    <row r="245" spans="1:3" ht="15.75">
      <c r="A245" s="97" t="s">
        <v>78</v>
      </c>
      <c r="B245" s="97"/>
      <c r="C245" s="27" t="s">
        <v>222</v>
      </c>
    </row>
    <row r="246" ht="12.75">
      <c r="C246" s="65" t="s">
        <v>223</v>
      </c>
    </row>
    <row r="247" spans="1:3" ht="15.75">
      <c r="A247" s="70"/>
      <c r="B247" s="70"/>
      <c r="C247" s="28" t="s">
        <v>122</v>
      </c>
    </row>
    <row r="248" spans="1:3" ht="15.75">
      <c r="A248" s="70"/>
      <c r="B248" s="70"/>
      <c r="C248" s="28">
        <v>2003</v>
      </c>
    </row>
    <row r="249" spans="1:2" ht="15.75">
      <c r="A249" s="97"/>
      <c r="B249" s="97"/>
    </row>
    <row r="250" spans="1:3" ht="15.75">
      <c r="A250" s="97" t="s">
        <v>78</v>
      </c>
      <c r="B250" s="97"/>
      <c r="C250" s="27" t="s">
        <v>224</v>
      </c>
    </row>
    <row r="251" ht="12.75">
      <c r="C251" s="65" t="s">
        <v>143</v>
      </c>
    </row>
    <row r="252" spans="1:3" ht="15.75">
      <c r="A252" s="66"/>
      <c r="B252" s="66"/>
      <c r="C252" s="28" t="s">
        <v>105</v>
      </c>
    </row>
    <row r="253" spans="1:3" ht="15.75">
      <c r="A253" s="66"/>
      <c r="B253" s="66"/>
      <c r="C253" s="28">
        <v>2004</v>
      </c>
    </row>
    <row r="254" spans="1:3" ht="15.75">
      <c r="A254" s="97" t="s">
        <v>78</v>
      </c>
      <c r="B254" s="97"/>
      <c r="C254" s="27" t="s">
        <v>225</v>
      </c>
    </row>
    <row r="255" ht="12.75">
      <c r="C255" s="65" t="s">
        <v>142</v>
      </c>
    </row>
    <row r="256" spans="1:3" ht="15.75">
      <c r="A256" s="70"/>
      <c r="B256" s="70"/>
      <c r="C256" s="28" t="s">
        <v>104</v>
      </c>
    </row>
    <row r="257" spans="1:3" ht="15.75">
      <c r="A257" s="70"/>
      <c r="B257" s="70"/>
      <c r="C257" s="28">
        <v>2004</v>
      </c>
    </row>
    <row r="258" spans="1:3" ht="15.75">
      <c r="A258" s="97" t="s">
        <v>78</v>
      </c>
      <c r="B258" s="97"/>
      <c r="C258" s="27" t="s">
        <v>226</v>
      </c>
    </row>
    <row r="259" ht="12.75">
      <c r="C259" s="65" t="s">
        <v>227</v>
      </c>
    </row>
    <row r="260" spans="1:3" ht="15.75">
      <c r="A260" s="70"/>
      <c r="B260" s="70"/>
      <c r="C260" s="28" t="s">
        <v>106</v>
      </c>
    </row>
    <row r="261" spans="1:3" ht="15.75">
      <c r="A261" s="70"/>
      <c r="B261" s="70"/>
      <c r="C261" s="28">
        <v>2003</v>
      </c>
    </row>
    <row r="262" spans="1:3" ht="15.75">
      <c r="A262" s="97" t="s">
        <v>78</v>
      </c>
      <c r="B262" s="97"/>
      <c r="C262" s="27" t="s">
        <v>228</v>
      </c>
    </row>
    <row r="263" ht="12.75">
      <c r="C263" s="65" t="s">
        <v>229</v>
      </c>
    </row>
    <row r="264" spans="1:3" ht="15.75">
      <c r="A264" s="70"/>
      <c r="B264" s="70"/>
      <c r="C264" s="28" t="s">
        <v>107</v>
      </c>
    </row>
    <row r="265" spans="1:3" ht="15.75">
      <c r="A265" s="70"/>
      <c r="B265" s="70"/>
      <c r="C265" s="28">
        <v>2003</v>
      </c>
    </row>
    <row r="266" spans="1:3" ht="15.75">
      <c r="A266" s="97" t="s">
        <v>78</v>
      </c>
      <c r="B266" s="97"/>
      <c r="C266" s="27" t="s">
        <v>230</v>
      </c>
    </row>
    <row r="267" ht="12.75">
      <c r="C267" s="65" t="s">
        <v>231</v>
      </c>
    </row>
    <row r="268" spans="1:3" ht="15.75">
      <c r="A268" s="70"/>
      <c r="B268" s="70"/>
      <c r="C268" s="28" t="s">
        <v>108</v>
      </c>
    </row>
    <row r="269" spans="1:3" ht="15.75">
      <c r="A269" s="70"/>
      <c r="B269" s="70"/>
      <c r="C269" s="28">
        <v>2003</v>
      </c>
    </row>
    <row r="270" spans="1:3" ht="15.75">
      <c r="A270" s="97" t="s">
        <v>78</v>
      </c>
      <c r="B270" s="97"/>
      <c r="C270" s="27" t="s">
        <v>232</v>
      </c>
    </row>
    <row r="271" ht="12.75">
      <c r="C271" s="65" t="s">
        <v>233</v>
      </c>
    </row>
    <row r="272" spans="1:3" ht="15.75">
      <c r="A272" s="70"/>
      <c r="B272" s="70"/>
      <c r="C272" s="28" t="s">
        <v>109</v>
      </c>
    </row>
    <row r="273" spans="1:3" ht="15.75">
      <c r="A273" s="70"/>
      <c r="B273" s="70"/>
      <c r="C273" s="28">
        <v>2003</v>
      </c>
    </row>
    <row r="274" spans="1:3" ht="15.75">
      <c r="A274" s="97" t="s">
        <v>78</v>
      </c>
      <c r="B274" s="97"/>
      <c r="C274" s="27" t="s">
        <v>235</v>
      </c>
    </row>
    <row r="275" ht="12.75">
      <c r="C275" s="65" t="s">
        <v>234</v>
      </c>
    </row>
    <row r="276" spans="1:3" ht="15.75">
      <c r="A276" s="70"/>
      <c r="B276" s="70"/>
      <c r="C276" s="28" t="s">
        <v>110</v>
      </c>
    </row>
    <row r="277" spans="1:3" ht="15.75">
      <c r="A277" s="70"/>
      <c r="B277" s="70"/>
      <c r="C277" s="28">
        <v>2003</v>
      </c>
    </row>
    <row r="278" spans="1:3" ht="15.75">
      <c r="A278" s="97" t="s">
        <v>78</v>
      </c>
      <c r="B278" s="97"/>
      <c r="C278" s="27" t="s">
        <v>236</v>
      </c>
    </row>
    <row r="279" ht="12.75">
      <c r="C279" s="65" t="s">
        <v>237</v>
      </c>
    </row>
    <row r="280" spans="1:3" ht="15.75">
      <c r="A280" s="70"/>
      <c r="B280" s="70"/>
      <c r="C280" s="28" t="s">
        <v>111</v>
      </c>
    </row>
    <row r="281" spans="1:3" ht="15.75">
      <c r="A281" s="70"/>
      <c r="B281" s="70"/>
      <c r="C281" s="28">
        <v>2003</v>
      </c>
    </row>
    <row r="282" spans="1:3" ht="15.75">
      <c r="A282" s="97" t="s">
        <v>78</v>
      </c>
      <c r="B282" s="97"/>
      <c r="C282" s="27" t="s">
        <v>238</v>
      </c>
    </row>
    <row r="283" ht="12.75">
      <c r="C283" s="65" t="s">
        <v>239</v>
      </c>
    </row>
    <row r="284" spans="1:3" ht="15.75">
      <c r="A284" s="70"/>
      <c r="B284" s="70"/>
      <c r="C284" s="28" t="s">
        <v>112</v>
      </c>
    </row>
    <row r="285" spans="1:3" ht="15.75">
      <c r="A285" s="70"/>
      <c r="B285" s="70"/>
      <c r="C285" s="28">
        <v>2003</v>
      </c>
    </row>
    <row r="286" spans="1:3" ht="15.75">
      <c r="A286" s="97" t="s">
        <v>78</v>
      </c>
      <c r="B286" s="97"/>
      <c r="C286" s="27" t="s">
        <v>240</v>
      </c>
    </row>
    <row r="287" ht="12.75">
      <c r="C287" s="65" t="s">
        <v>241</v>
      </c>
    </row>
    <row r="288" spans="1:3" ht="15.75">
      <c r="A288" s="70"/>
      <c r="B288" s="70"/>
      <c r="C288" s="28" t="s">
        <v>113</v>
      </c>
    </row>
    <row r="289" spans="1:3" ht="15.75">
      <c r="A289" s="70"/>
      <c r="B289" s="70"/>
      <c r="C289" s="28">
        <v>2003</v>
      </c>
    </row>
    <row r="290" spans="1:3" ht="15.75">
      <c r="A290" s="97" t="s">
        <v>78</v>
      </c>
      <c r="B290" s="97"/>
      <c r="C290" s="27" t="s">
        <v>242</v>
      </c>
    </row>
    <row r="291" ht="12.75">
      <c r="C291" s="65" t="s">
        <v>243</v>
      </c>
    </row>
    <row r="292" spans="1:3" ht="15.75">
      <c r="A292" s="70"/>
      <c r="B292" s="70"/>
      <c r="C292" s="28" t="s">
        <v>114</v>
      </c>
    </row>
    <row r="293" spans="1:3" ht="15.75">
      <c r="A293" s="70"/>
      <c r="B293" s="70"/>
      <c r="C293" s="28">
        <v>2003</v>
      </c>
    </row>
    <row r="294" spans="1:3" ht="15.75">
      <c r="A294" s="97" t="s">
        <v>78</v>
      </c>
      <c r="B294" s="97"/>
      <c r="C294" s="27" t="s">
        <v>244</v>
      </c>
    </row>
    <row r="295" ht="12.75">
      <c r="C295" s="65" t="s">
        <v>245</v>
      </c>
    </row>
    <row r="296" spans="1:3" ht="15.75">
      <c r="A296" s="70"/>
      <c r="B296" s="70"/>
      <c r="C296" s="28" t="s">
        <v>115</v>
      </c>
    </row>
    <row r="297" spans="1:3" ht="15.75">
      <c r="A297" s="70"/>
      <c r="B297" s="70"/>
      <c r="C297" s="28">
        <v>2003</v>
      </c>
    </row>
    <row r="298" spans="1:3" ht="15.75">
      <c r="A298" s="97" t="s">
        <v>78</v>
      </c>
      <c r="B298" s="97"/>
      <c r="C298" s="27" t="s">
        <v>246</v>
      </c>
    </row>
    <row r="299" ht="12.75">
      <c r="C299" s="65" t="s">
        <v>247</v>
      </c>
    </row>
    <row r="300" spans="1:3" ht="15.75">
      <c r="A300" s="70"/>
      <c r="B300" s="70"/>
      <c r="C300" s="28" t="s">
        <v>116</v>
      </c>
    </row>
    <row r="301" spans="1:3" ht="15.75">
      <c r="A301" s="70"/>
      <c r="B301" s="70"/>
      <c r="C301" s="28">
        <v>2003</v>
      </c>
    </row>
    <row r="302" spans="1:3" ht="15.75">
      <c r="A302" s="97" t="s">
        <v>78</v>
      </c>
      <c r="B302" s="97"/>
      <c r="C302" s="27" t="s">
        <v>248</v>
      </c>
    </row>
    <row r="303" ht="12.75">
      <c r="C303" s="65" t="s">
        <v>249</v>
      </c>
    </row>
    <row r="304" spans="1:3" ht="15.75">
      <c r="A304" s="70"/>
      <c r="B304" s="70"/>
      <c r="C304" s="28" t="s">
        <v>117</v>
      </c>
    </row>
    <row r="305" spans="1:3" ht="15.75">
      <c r="A305" s="70"/>
      <c r="B305" s="70"/>
      <c r="C305" s="28">
        <v>2003</v>
      </c>
    </row>
    <row r="306" spans="1:3" ht="15.75">
      <c r="A306" s="97" t="s">
        <v>78</v>
      </c>
      <c r="B306" s="97"/>
      <c r="C306" s="27" t="s">
        <v>250</v>
      </c>
    </row>
    <row r="307" ht="12.75">
      <c r="C307" s="65" t="s">
        <v>251</v>
      </c>
    </row>
    <row r="308" spans="1:3" ht="15.75">
      <c r="A308" s="70"/>
      <c r="B308" s="70"/>
      <c r="C308" s="28" t="s">
        <v>118</v>
      </c>
    </row>
    <row r="309" spans="1:3" ht="15.75">
      <c r="A309" s="70"/>
      <c r="B309" s="70"/>
      <c r="C309" s="28">
        <v>2003</v>
      </c>
    </row>
    <row r="310" spans="1:3" ht="15.75">
      <c r="A310" s="97" t="s">
        <v>78</v>
      </c>
      <c r="B310" s="97"/>
      <c r="C310" s="27" t="s">
        <v>252</v>
      </c>
    </row>
    <row r="311" ht="12.75">
      <c r="C311" s="65" t="s">
        <v>253</v>
      </c>
    </row>
    <row r="312" spans="1:3" ht="15.75">
      <c r="A312" s="70"/>
      <c r="B312" s="70"/>
      <c r="C312" s="28" t="s">
        <v>119</v>
      </c>
    </row>
    <row r="313" spans="1:3" ht="15.75">
      <c r="A313" s="70"/>
      <c r="B313" s="70"/>
      <c r="C313" s="28">
        <v>2003</v>
      </c>
    </row>
    <row r="314" spans="1:3" ht="15.75">
      <c r="A314" s="97" t="s">
        <v>78</v>
      </c>
      <c r="B314" s="97"/>
      <c r="C314" s="27" t="s">
        <v>254</v>
      </c>
    </row>
    <row r="315" ht="12.75">
      <c r="C315" s="65" t="s">
        <v>255</v>
      </c>
    </row>
    <row r="316" spans="1:3" ht="15.75">
      <c r="A316" s="70"/>
      <c r="B316" s="70"/>
      <c r="C316" s="28" t="s">
        <v>120</v>
      </c>
    </row>
    <row r="317" spans="1:3" ht="15.75">
      <c r="A317" s="70"/>
      <c r="B317" s="70"/>
      <c r="C317" s="28">
        <v>2003</v>
      </c>
    </row>
    <row r="318" spans="1:3" ht="15.75">
      <c r="A318" s="97" t="s">
        <v>78</v>
      </c>
      <c r="B318" s="97"/>
      <c r="C318" s="27" t="s">
        <v>256</v>
      </c>
    </row>
    <row r="319" ht="12.75">
      <c r="C319" s="65" t="s">
        <v>257</v>
      </c>
    </row>
    <row r="320" spans="1:3" ht="15.75">
      <c r="A320" s="70"/>
      <c r="B320" s="70"/>
      <c r="C320" s="28" t="s">
        <v>121</v>
      </c>
    </row>
    <row r="321" spans="1:3" ht="15.75">
      <c r="A321" s="70"/>
      <c r="B321" s="70"/>
      <c r="C321" s="28">
        <v>2003</v>
      </c>
    </row>
    <row r="322" spans="1:3" ht="15.75">
      <c r="A322" s="97" t="s">
        <v>78</v>
      </c>
      <c r="B322" s="97"/>
      <c r="C322" s="27" t="s">
        <v>258</v>
      </c>
    </row>
    <row r="323" ht="12.75">
      <c r="C323" s="65" t="s">
        <v>259</v>
      </c>
    </row>
    <row r="324" spans="1:3" ht="15.75">
      <c r="A324" s="70"/>
      <c r="B324" s="70"/>
      <c r="C324" s="28" t="s">
        <v>122</v>
      </c>
    </row>
    <row r="325" spans="1:3" ht="15.75">
      <c r="A325" s="70"/>
      <c r="B325" s="70"/>
      <c r="C325" s="28">
        <v>2003</v>
      </c>
    </row>
    <row r="326" spans="1:4" ht="15.75">
      <c r="A326" s="97" t="s">
        <v>78</v>
      </c>
      <c r="B326" s="97"/>
      <c r="C326" s="27" t="s">
        <v>261</v>
      </c>
      <c r="D326"/>
    </row>
    <row r="327" spans="3:4" ht="12.75">
      <c r="C327" s="65" t="s">
        <v>263</v>
      </c>
      <c r="D327"/>
    </row>
    <row r="328" spans="1:4" ht="15.75">
      <c r="A328" s="66"/>
      <c r="B328" s="66"/>
      <c r="C328" s="28" t="s">
        <v>105</v>
      </c>
      <c r="D328"/>
    </row>
    <row r="329" spans="1:4" ht="15.75">
      <c r="A329" s="66"/>
      <c r="B329" s="66"/>
      <c r="C329" s="28">
        <v>2001</v>
      </c>
      <c r="D329"/>
    </row>
    <row r="330" spans="1:4" ht="15.75">
      <c r="A330" s="97" t="s">
        <v>78</v>
      </c>
      <c r="B330" s="97"/>
      <c r="C330" s="27" t="s">
        <v>262</v>
      </c>
      <c r="D330"/>
    </row>
    <row r="331" spans="3:4" ht="12.75">
      <c r="C331" s="65" t="s">
        <v>264</v>
      </c>
      <c r="D331"/>
    </row>
    <row r="332" spans="1:4" ht="15.75">
      <c r="A332" s="70"/>
      <c r="B332" s="70"/>
      <c r="C332" s="28" t="s">
        <v>104</v>
      </c>
      <c r="D332"/>
    </row>
    <row r="333" spans="1:4" ht="15.75">
      <c r="A333" s="70"/>
      <c r="B333" s="70"/>
      <c r="C333" s="28">
        <v>2001</v>
      </c>
      <c r="D333"/>
    </row>
    <row r="334" spans="1:4" ht="15.75">
      <c r="A334" s="97" t="s">
        <v>78</v>
      </c>
      <c r="B334" s="97"/>
      <c r="C334" s="27" t="s">
        <v>265</v>
      </c>
      <c r="D334"/>
    </row>
    <row r="335" spans="3:4" ht="12.75">
      <c r="C335" s="65" t="s">
        <v>266</v>
      </c>
      <c r="D335"/>
    </row>
    <row r="336" spans="1:4" ht="15.75">
      <c r="A336" s="70"/>
      <c r="B336" s="70"/>
      <c r="C336" s="28" t="s">
        <v>106</v>
      </c>
      <c r="D336"/>
    </row>
    <row r="337" spans="1:4" ht="15.75">
      <c r="A337" s="70"/>
      <c r="B337" s="70"/>
      <c r="C337" s="28">
        <v>2001</v>
      </c>
      <c r="D337"/>
    </row>
    <row r="338" spans="1:4" ht="15.75">
      <c r="A338" s="97" t="s">
        <v>78</v>
      </c>
      <c r="B338" s="97"/>
      <c r="C338" s="27" t="s">
        <v>267</v>
      </c>
      <c r="D338"/>
    </row>
    <row r="339" spans="3:4" ht="12.75">
      <c r="C339" s="65" t="s">
        <v>268</v>
      </c>
      <c r="D339"/>
    </row>
    <row r="340" spans="1:4" ht="15.75">
      <c r="A340" s="70"/>
      <c r="B340" s="70"/>
      <c r="C340" s="28" t="s">
        <v>107</v>
      </c>
      <c r="D340"/>
    </row>
    <row r="341" spans="1:4" ht="15.75">
      <c r="A341" s="70"/>
      <c r="B341" s="70"/>
      <c r="C341" s="28">
        <v>2001</v>
      </c>
      <c r="D341"/>
    </row>
    <row r="342" spans="1:4" ht="15.75">
      <c r="A342" s="97" t="s">
        <v>78</v>
      </c>
      <c r="B342" s="97"/>
      <c r="C342" s="27" t="s">
        <v>269</v>
      </c>
      <c r="D342"/>
    </row>
    <row r="343" spans="3:4" ht="12.75">
      <c r="C343" s="65" t="s">
        <v>270</v>
      </c>
      <c r="D343"/>
    </row>
    <row r="344" spans="1:4" ht="15.75">
      <c r="A344" s="70"/>
      <c r="B344" s="70"/>
      <c r="C344" s="28" t="s">
        <v>108</v>
      </c>
      <c r="D344"/>
    </row>
    <row r="345" spans="1:4" ht="15.75">
      <c r="A345" s="70"/>
      <c r="B345" s="70"/>
      <c r="C345" s="28">
        <v>2001</v>
      </c>
      <c r="D345"/>
    </row>
    <row r="346" spans="1:4" ht="15.75">
      <c r="A346" s="97" t="s">
        <v>78</v>
      </c>
      <c r="B346" s="97"/>
      <c r="C346" s="27" t="s">
        <v>271</v>
      </c>
      <c r="D346"/>
    </row>
    <row r="347" spans="3:4" ht="12.75">
      <c r="C347" s="65" t="s">
        <v>272</v>
      </c>
      <c r="D347"/>
    </row>
    <row r="348" spans="1:4" ht="15.75">
      <c r="A348" s="70"/>
      <c r="B348" s="70"/>
      <c r="C348" s="28" t="s">
        <v>109</v>
      </c>
      <c r="D348"/>
    </row>
    <row r="349" spans="1:4" ht="15.75">
      <c r="A349" s="70"/>
      <c r="B349" s="70"/>
      <c r="C349" s="28">
        <v>2001</v>
      </c>
      <c r="D349"/>
    </row>
    <row r="350" spans="1:4" ht="15.75">
      <c r="A350" s="97" t="s">
        <v>78</v>
      </c>
      <c r="B350" s="97"/>
      <c r="C350" s="27" t="s">
        <v>273</v>
      </c>
      <c r="D350"/>
    </row>
    <row r="351" spans="3:4" ht="12.75">
      <c r="C351" s="65" t="s">
        <v>275</v>
      </c>
      <c r="D351"/>
    </row>
    <row r="352" spans="1:4" ht="15.75">
      <c r="A352" s="70"/>
      <c r="B352" s="70"/>
      <c r="C352" s="28" t="s">
        <v>110</v>
      </c>
      <c r="D352"/>
    </row>
    <row r="353" spans="1:4" ht="15.75">
      <c r="A353" s="70"/>
      <c r="B353" s="70"/>
      <c r="C353" s="28">
        <v>2001</v>
      </c>
      <c r="D353"/>
    </row>
    <row r="354" spans="1:4" ht="15.75">
      <c r="A354" s="97" t="s">
        <v>78</v>
      </c>
      <c r="B354" s="97"/>
      <c r="C354" s="27" t="s">
        <v>274</v>
      </c>
      <c r="D354"/>
    </row>
    <row r="355" spans="3:4" ht="12.75">
      <c r="C355" s="65" t="s">
        <v>276</v>
      </c>
      <c r="D355"/>
    </row>
    <row r="356" spans="1:4" ht="15.75">
      <c r="A356" s="70"/>
      <c r="B356" s="70"/>
      <c r="C356" s="28" t="s">
        <v>111</v>
      </c>
      <c r="D356"/>
    </row>
    <row r="357" spans="1:4" ht="15.75">
      <c r="A357" s="70"/>
      <c r="B357" s="70"/>
      <c r="C357" s="28">
        <v>2001</v>
      </c>
      <c r="D357"/>
    </row>
    <row r="358" spans="1:4" ht="15.75">
      <c r="A358" s="97" t="s">
        <v>78</v>
      </c>
      <c r="B358" s="97"/>
      <c r="C358" s="27" t="s">
        <v>277</v>
      </c>
      <c r="D358"/>
    </row>
    <row r="359" spans="3:4" ht="12.75">
      <c r="C359" s="65" t="s">
        <v>278</v>
      </c>
      <c r="D359"/>
    </row>
    <row r="360" spans="1:4" ht="15.75">
      <c r="A360" s="70"/>
      <c r="B360" s="70"/>
      <c r="C360" s="28" t="s">
        <v>112</v>
      </c>
      <c r="D360"/>
    </row>
    <row r="361" spans="1:4" ht="15.75">
      <c r="A361" s="70"/>
      <c r="B361" s="70"/>
      <c r="C361" s="28">
        <v>2001</v>
      </c>
      <c r="D361"/>
    </row>
    <row r="362" spans="1:4" ht="15.75">
      <c r="A362" s="97" t="s">
        <v>78</v>
      </c>
      <c r="B362" s="97"/>
      <c r="C362" s="27" t="s">
        <v>279</v>
      </c>
      <c r="D362"/>
    </row>
    <row r="363" spans="3:4" ht="12.75">
      <c r="C363" s="65" t="s">
        <v>280</v>
      </c>
      <c r="D363"/>
    </row>
    <row r="364" spans="1:4" ht="15.75">
      <c r="A364" s="70"/>
      <c r="B364" s="70"/>
      <c r="C364" s="28" t="s">
        <v>113</v>
      </c>
      <c r="D364"/>
    </row>
    <row r="365" spans="1:4" ht="15.75">
      <c r="A365" s="70"/>
      <c r="B365" s="70"/>
      <c r="C365" s="28">
        <v>2001</v>
      </c>
      <c r="D365"/>
    </row>
    <row r="366" spans="1:4" ht="15.75">
      <c r="A366" s="97" t="s">
        <v>78</v>
      </c>
      <c r="B366" s="97"/>
      <c r="C366" s="27" t="s">
        <v>281</v>
      </c>
      <c r="D366"/>
    </row>
    <row r="367" spans="3:4" ht="12.75">
      <c r="C367" s="65" t="s">
        <v>285</v>
      </c>
      <c r="D367"/>
    </row>
    <row r="368" spans="1:4" ht="15.75">
      <c r="A368" s="70"/>
      <c r="B368" s="70"/>
      <c r="C368" s="28" t="s">
        <v>114</v>
      </c>
      <c r="D368"/>
    </row>
    <row r="369" spans="1:4" ht="15.75">
      <c r="A369" s="70"/>
      <c r="B369" s="70"/>
      <c r="C369" s="28">
        <v>2001</v>
      </c>
      <c r="D369"/>
    </row>
    <row r="370" spans="1:4" ht="15.75">
      <c r="A370" s="97" t="s">
        <v>78</v>
      </c>
      <c r="B370" s="97"/>
      <c r="C370" s="27" t="s">
        <v>282</v>
      </c>
      <c r="D370"/>
    </row>
    <row r="371" spans="3:4" ht="12.75">
      <c r="C371" s="65" t="s">
        <v>286</v>
      </c>
      <c r="D371"/>
    </row>
    <row r="372" spans="1:4" ht="15.75">
      <c r="A372" s="70"/>
      <c r="B372" s="70"/>
      <c r="C372" s="28" t="s">
        <v>115</v>
      </c>
      <c r="D372"/>
    </row>
    <row r="373" spans="1:4" ht="15.75">
      <c r="A373" s="70"/>
      <c r="B373" s="70"/>
      <c r="C373" s="28">
        <v>2001</v>
      </c>
      <c r="D373"/>
    </row>
    <row r="374" spans="1:4" ht="15.75">
      <c r="A374" s="97" t="s">
        <v>78</v>
      </c>
      <c r="B374" s="97"/>
      <c r="C374" s="27" t="s">
        <v>283</v>
      </c>
      <c r="D374"/>
    </row>
    <row r="375" spans="3:4" ht="12.75">
      <c r="C375" s="65" t="s">
        <v>287</v>
      </c>
      <c r="D375"/>
    </row>
    <row r="376" spans="1:4" ht="15.75">
      <c r="A376" s="70"/>
      <c r="B376" s="70"/>
      <c r="C376" s="28" t="s">
        <v>116</v>
      </c>
      <c r="D376"/>
    </row>
    <row r="377" spans="1:4" ht="15.75">
      <c r="A377" s="70"/>
      <c r="B377" s="70"/>
      <c r="C377" s="28">
        <v>2001</v>
      </c>
      <c r="D377"/>
    </row>
    <row r="378" spans="1:4" ht="15.75">
      <c r="A378" s="97" t="s">
        <v>78</v>
      </c>
      <c r="B378" s="97"/>
      <c r="C378" s="27" t="s">
        <v>284</v>
      </c>
      <c r="D378"/>
    </row>
    <row r="379" spans="3:4" ht="12.75">
      <c r="C379" s="65" t="s">
        <v>161</v>
      </c>
      <c r="D379"/>
    </row>
    <row r="380" spans="1:4" ht="15.75">
      <c r="A380" s="70"/>
      <c r="B380" s="70"/>
      <c r="C380" s="28" t="s">
        <v>117</v>
      </c>
      <c r="D380"/>
    </row>
    <row r="381" spans="1:4" ht="15.75">
      <c r="A381" s="70"/>
      <c r="B381" s="70"/>
      <c r="C381" s="28">
        <v>2001</v>
      </c>
      <c r="D381"/>
    </row>
    <row r="382" spans="1:4" ht="15.75">
      <c r="A382" s="97" t="s">
        <v>78</v>
      </c>
      <c r="B382" s="97"/>
      <c r="C382" s="27" t="s">
        <v>288</v>
      </c>
      <c r="D382"/>
    </row>
    <row r="383" spans="3:4" ht="12.75">
      <c r="C383" s="65" t="s">
        <v>162</v>
      </c>
      <c r="D383"/>
    </row>
    <row r="384" spans="1:4" ht="15.75">
      <c r="A384" s="70"/>
      <c r="B384" s="70"/>
      <c r="C384" s="28" t="s">
        <v>118</v>
      </c>
      <c r="D384"/>
    </row>
    <row r="385" spans="1:4" ht="15.75">
      <c r="A385" s="70"/>
      <c r="B385" s="70"/>
      <c r="C385" s="28">
        <v>2001</v>
      </c>
      <c r="D385"/>
    </row>
    <row r="386" spans="1:4" ht="15.75">
      <c r="A386" s="97" t="s">
        <v>78</v>
      </c>
      <c r="B386" s="97"/>
      <c r="C386" s="27" t="s">
        <v>289</v>
      </c>
      <c r="D386"/>
    </row>
    <row r="387" spans="3:4" ht="12.75">
      <c r="C387" s="65" t="s">
        <v>163</v>
      </c>
      <c r="D387"/>
    </row>
    <row r="388" spans="1:4" ht="15.75">
      <c r="A388" s="70"/>
      <c r="B388" s="70"/>
      <c r="C388" s="28" t="s">
        <v>119</v>
      </c>
      <c r="D388"/>
    </row>
    <row r="389" spans="1:4" ht="15.75">
      <c r="A389" s="70"/>
      <c r="B389" s="70"/>
      <c r="C389" s="28">
        <v>2001</v>
      </c>
      <c r="D389"/>
    </row>
    <row r="390" spans="1:4" ht="15.75">
      <c r="A390" s="97" t="s">
        <v>78</v>
      </c>
      <c r="B390" s="97"/>
      <c r="C390" s="27" t="s">
        <v>290</v>
      </c>
      <c r="D390"/>
    </row>
    <row r="391" spans="3:4" ht="12.75">
      <c r="C391" s="65" t="s">
        <v>164</v>
      </c>
      <c r="D391"/>
    </row>
    <row r="392" spans="1:4" ht="15.75">
      <c r="A392" s="70"/>
      <c r="B392" s="70"/>
      <c r="C392" s="28" t="s">
        <v>120</v>
      </c>
      <c r="D392"/>
    </row>
    <row r="393" spans="1:4" ht="15.75">
      <c r="A393" s="70"/>
      <c r="B393" s="70"/>
      <c r="C393" s="28">
        <v>2001</v>
      </c>
      <c r="D393"/>
    </row>
    <row r="394" spans="1:4" ht="15.75">
      <c r="A394" s="97" t="s">
        <v>78</v>
      </c>
      <c r="B394" s="97"/>
      <c r="C394" s="27" t="s">
        <v>291</v>
      </c>
      <c r="D394"/>
    </row>
    <row r="395" spans="3:4" ht="12.75">
      <c r="C395" s="65" t="s">
        <v>165</v>
      </c>
      <c r="D395"/>
    </row>
    <row r="396" spans="1:4" ht="15.75">
      <c r="A396" s="70"/>
      <c r="B396" s="70"/>
      <c r="C396" s="28" t="s">
        <v>121</v>
      </c>
      <c r="D396"/>
    </row>
    <row r="397" spans="1:4" ht="15.75">
      <c r="A397" s="70"/>
      <c r="B397" s="70"/>
      <c r="C397" s="28">
        <v>2001</v>
      </c>
      <c r="D397"/>
    </row>
    <row r="398" spans="1:4" ht="15.75">
      <c r="A398" s="97" t="s">
        <v>78</v>
      </c>
      <c r="B398" s="97"/>
      <c r="C398" s="27" t="s">
        <v>292</v>
      </c>
      <c r="D398"/>
    </row>
    <row r="399" spans="3:4" ht="12.75">
      <c r="C399" s="65" t="s">
        <v>293</v>
      </c>
      <c r="D399"/>
    </row>
    <row r="400" spans="1:4" ht="15.75">
      <c r="A400" s="70"/>
      <c r="B400" s="70"/>
      <c r="C400" s="28" t="s">
        <v>122</v>
      </c>
      <c r="D400"/>
    </row>
    <row r="401" spans="1:4" ht="15.75">
      <c r="A401" s="70"/>
      <c r="B401" s="70"/>
      <c r="C401" s="28">
        <v>2001</v>
      </c>
      <c r="D401"/>
    </row>
  </sheetData>
  <mergeCells count="100">
    <mergeCell ref="A322:B322"/>
    <mergeCell ref="A326:B326"/>
    <mergeCell ref="A310:B310"/>
    <mergeCell ref="A314:B314"/>
    <mergeCell ref="A318:B318"/>
    <mergeCell ref="A298:B298"/>
    <mergeCell ref="A302:B302"/>
    <mergeCell ref="A306:B306"/>
    <mergeCell ref="A286:B286"/>
    <mergeCell ref="A290:B290"/>
    <mergeCell ref="A294:B294"/>
    <mergeCell ref="A282:B282"/>
    <mergeCell ref="A274:B274"/>
    <mergeCell ref="A278:B278"/>
    <mergeCell ref="A270:B270"/>
    <mergeCell ref="A262:B262"/>
    <mergeCell ref="A266:B266"/>
    <mergeCell ref="A249:B249"/>
    <mergeCell ref="A258:B258"/>
    <mergeCell ref="A250:B250"/>
    <mergeCell ref="A254:B254"/>
    <mergeCell ref="A237:B237"/>
    <mergeCell ref="A241:B241"/>
    <mergeCell ref="A245:B245"/>
    <mergeCell ref="A225:B225"/>
    <mergeCell ref="A229:B229"/>
    <mergeCell ref="A233:B233"/>
    <mergeCell ref="A221:B221"/>
    <mergeCell ref="A213:B213"/>
    <mergeCell ref="A217:B217"/>
    <mergeCell ref="A97:B97"/>
    <mergeCell ref="A173:B173"/>
    <mergeCell ref="A177:B177"/>
    <mergeCell ref="A185:B185"/>
    <mergeCell ref="A189:B189"/>
    <mergeCell ref="A197:B197"/>
    <mergeCell ref="A201:B201"/>
    <mergeCell ref="A169:B169"/>
    <mergeCell ref="A209:B209"/>
    <mergeCell ref="A181:B181"/>
    <mergeCell ref="A193:B193"/>
    <mergeCell ref="A205:B205"/>
    <mergeCell ref="A153:B153"/>
    <mergeCell ref="A157:B157"/>
    <mergeCell ref="A161:B161"/>
    <mergeCell ref="A165:B165"/>
    <mergeCell ref="A137:B137"/>
    <mergeCell ref="A141:B141"/>
    <mergeCell ref="A145:B145"/>
    <mergeCell ref="A149:B149"/>
    <mergeCell ref="A121:B121"/>
    <mergeCell ref="A125:B125"/>
    <mergeCell ref="A129:B129"/>
    <mergeCell ref="A133:B133"/>
    <mergeCell ref="A105:B105"/>
    <mergeCell ref="A109:B109"/>
    <mergeCell ref="A113:B113"/>
    <mergeCell ref="A117:B117"/>
    <mergeCell ref="A85:B85"/>
    <mergeCell ref="A89:B89"/>
    <mergeCell ref="A93:B93"/>
    <mergeCell ref="A101:B101"/>
    <mergeCell ref="A69:B69"/>
    <mergeCell ref="A73:B73"/>
    <mergeCell ref="A77:B77"/>
    <mergeCell ref="A81:B81"/>
    <mergeCell ref="A53:B53"/>
    <mergeCell ref="A57:B57"/>
    <mergeCell ref="A61:B61"/>
    <mergeCell ref="A65:B65"/>
    <mergeCell ref="A37:B37"/>
    <mergeCell ref="A41:B41"/>
    <mergeCell ref="A45:B45"/>
    <mergeCell ref="A49:B49"/>
    <mergeCell ref="A21:B21"/>
    <mergeCell ref="A25:B25"/>
    <mergeCell ref="A29:B29"/>
    <mergeCell ref="A33:B33"/>
    <mergeCell ref="A1:B1"/>
    <mergeCell ref="A9:B9"/>
    <mergeCell ref="A13:B13"/>
    <mergeCell ref="A17:B17"/>
    <mergeCell ref="A330:B330"/>
    <mergeCell ref="A334:B334"/>
    <mergeCell ref="A342:B342"/>
    <mergeCell ref="A346:B346"/>
    <mergeCell ref="A338:B338"/>
    <mergeCell ref="A350:B350"/>
    <mergeCell ref="A354:B354"/>
    <mergeCell ref="A358:B358"/>
    <mergeCell ref="A362:B362"/>
    <mergeCell ref="A366:B366"/>
    <mergeCell ref="A370:B370"/>
    <mergeCell ref="A374:B374"/>
    <mergeCell ref="A378:B378"/>
    <mergeCell ref="A398:B398"/>
    <mergeCell ref="A382:B382"/>
    <mergeCell ref="A386:B386"/>
    <mergeCell ref="A390:B390"/>
    <mergeCell ref="A394:B394"/>
  </mergeCells>
  <hyperlinks>
    <hyperlink ref="C26" r:id="rId1" display="http://portal.ksh.hu/pls/ksh/docs/hun/h2004/h203/2031201.html"/>
    <hyperlink ref="C30" r:id="rId2" display="http://portal.ksh.hu/pls/ksh/docs/hun/h2004/h204/2041201.html"/>
    <hyperlink ref="C34" r:id="rId3" display="http://portal.ksh.hu/pls/ksh/docs/hun/h2004/h205/2051201.html"/>
    <hyperlink ref="C38" r:id="rId4" display="http://portal.ksh.hu/pls/ksh/docs/hun/h2004/h206/2061201.html"/>
    <hyperlink ref="C42" r:id="rId5" display="http://portal.ksh.hu/pls/ksh/docs/hun/h2004/h207/2071201.html"/>
    <hyperlink ref="C46" r:id="rId6" display="http://portal.ksh.hu/pls/ksh/docs/hun/h2004/h208/2081201.html"/>
    <hyperlink ref="C54" r:id="rId7" display="http://portal.ksh.hu/pls/ksh/docs/hun/h2004/h210/2101201.html"/>
    <hyperlink ref="C58" r:id="rId8" display="http://portal.ksh.hu/pls/ksh/docs/hun/h2004/h211/2111201.html"/>
    <hyperlink ref="C62" r:id="rId9" display="http://portal.ksh.hu/pls/ksh/docs/hun/h2004/h212/2121201.html"/>
    <hyperlink ref="C66" r:id="rId10" display="http://portal.ksh.hu/pls/ksh/docs/hun/h2004/h213/2131201.html"/>
    <hyperlink ref="C70" r:id="rId11" display="http://portal.ksh.hu/pls/ksh/docs/hun/h2004/h214/2141201.html"/>
    <hyperlink ref="C74" r:id="rId12" display="http://portal.ksh.hu/pls/ksh/docs/hun/h2004/h215/2151201.html"/>
    <hyperlink ref="C78" r:id="rId13" display="http://portal.ksh.hu/pls/ksh/docs/hun/h2004/h216/2161201.html"/>
    <hyperlink ref="C82" r:id="rId14" display="http://portal.ksh.hu/pls/ksh/docs/hun/h2004/h217/2171201.html"/>
    <hyperlink ref="C86" r:id="rId15" display="http://portal.ksh.hu/pls/ksh/docs/hun/h2004/h218/2181201.html"/>
    <hyperlink ref="C90" r:id="rId16" display="http://portal.ksh.hu/pls/ksh/docs/hun/h2004/h219/2191201.html"/>
    <hyperlink ref="C94" r:id="rId17" display="http://portal.ksh.hu/pls/ksh/docs/hun/h2004/h220/2201201.html"/>
    <hyperlink ref="C110" r:id="rId18" display="http://portal.ksh.hu/pls/ksh/docs/hun/h2004/h205/2051207.html "/>
    <hyperlink ref="C114" r:id="rId19" display="http://portal.ksh.hu/pls/ksh/docs/hun/h2004/h206/2061207.html "/>
    <hyperlink ref="C118" r:id="rId20" display="http://portal.ksh.hu/pls/ksh/docs/hun/h2004/h207/2071207.html "/>
    <hyperlink ref="C122" r:id="rId21" display="http://portal.ksh.hu/pls/ksh/docs/hun/h2004/h208/2081207.html "/>
    <hyperlink ref="C126" r:id="rId22" display="http://portal.ksh.hu/pls/ksh/docs/hun/h2004/h209/2091207.html "/>
    <hyperlink ref="C130" r:id="rId23" display="http://portal.ksh.hu/pls/ksh/docs/hun/h2004/h210/2101207.html "/>
    <hyperlink ref="C134" r:id="rId24" display="http://portal.ksh.hu/pls/ksh/docs/hun/h2004/h211/2111207.html "/>
    <hyperlink ref="C138" r:id="rId25" display="http://portal.ksh.hu/pls/ksh/docs/hun/h2004/h212/2121207.html "/>
    <hyperlink ref="C142" r:id="rId26" display="http://portal.ksh.hu/pls/ksh/docs/hun/h2004/h213/2131207.html "/>
    <hyperlink ref="C146" r:id="rId27" display="http://portal.ksh.hu/pls/ksh/docs/hun/h2004/h214/2141207.html "/>
    <hyperlink ref="C150" r:id="rId28" display="http://portal.ksh.hu/pls/ksh/docs/hun/h2004/h215/2151207.html "/>
    <hyperlink ref="C154" r:id="rId29" display="http://portal.ksh.hu/pls/ksh/docs/hun/h2004/h216/2161207.html "/>
    <hyperlink ref="C158" r:id="rId30" display="http://portal.ksh.hu/pls/ksh/docs/hun/h2004/h217/2171207.html "/>
    <hyperlink ref="C162" r:id="rId31" display="http://portal.ksh.hu/pls/ksh/docs/hun/h2004/h218/2181207.html "/>
    <hyperlink ref="C166" r:id="rId32" display="http://portal.ksh.hu/pls/ksh/docs/hun/h2004/h219/2191207.html "/>
    <hyperlink ref="C170" r:id="rId33" display="http://portal.ksh.hu/pls/ksh/docs/hun/h2004/h220/2201271.html"/>
    <hyperlink ref="C106" r:id="rId34" display="http://portal.ksh.hu/pls/ksh/docs/hun/h2004/h204/2041207.html"/>
    <hyperlink ref="C102" r:id="rId35" display="http://portal.ksh.hu/pls/ksh/docs/hun/h2004/h203/2031207.html "/>
    <hyperlink ref="C98" r:id="rId36" display="http://portal.ksh.hu/pls/ksh/docs/hun/h2004/h202/2021207.html "/>
    <hyperlink ref="C50" r:id="rId37" display="http://portal.ksh.hu/pls/ksh/docs/hun/h2004/h209/2091201.html"/>
    <hyperlink ref="C178" r:id="rId38" display="http://portal.ksh.hu/pls/ksh/docs/hun/h2003/h203/2031201.html "/>
    <hyperlink ref="C182" r:id="rId39" display="http://portal.ksh.hu/pls/ksh/docs/hun/h2003/h204/2041201.html "/>
    <hyperlink ref="C186" r:id="rId40" display="http://portal.ksh.hu/pls/ksh/docs/hun/h2003/h205/2051201.html "/>
    <hyperlink ref="C190" r:id="rId41" display="http://portal.ksh.hu/pls/ksh/docs/hun/h2003/h206/2061201.html "/>
    <hyperlink ref="C194" r:id="rId42" display="http://portal.ksh.hu/pls/ksh/docs/hun/h2003/h207/2071201.html "/>
    <hyperlink ref="C198" r:id="rId43" display="http://portal.ksh.hu/pls/ksh/docs/hun/h2003/h208/2081201.html "/>
    <hyperlink ref="C206" r:id="rId44" display="http://portal.ksh.hu/pls/ksh/docs/hun/h2003/h210/2101201.html "/>
    <hyperlink ref="C210" r:id="rId45" display="http://portal.ksh.hu/pls/ksh/docs/hun/h2003/h211/2111201.html "/>
    <hyperlink ref="C214" r:id="rId46" display="http://portal.ksh.hu/pls/ksh/docs/hun/h2003/h212/2121201.html "/>
    <hyperlink ref="C218" r:id="rId47" display="http://portal.ksh.hu/pls/ksh/docs/hun/h2003/h213/2131201.html "/>
    <hyperlink ref="C222" r:id="rId48" display="http://portal.ksh.hu/pls/ksh/docs/hun/h2003/h214/2141201.html "/>
    <hyperlink ref="C226" r:id="rId49" display="http://portal.ksh.hu/pls/ksh/docs/hun/h2003/h215/2151201.html "/>
    <hyperlink ref="C230" r:id="rId50" display="http://portal.ksh.hu/pls/ksh/docs/hun/h2003/h216/2161201.html "/>
    <hyperlink ref="C234" r:id="rId51" display="http://portal.ksh.hu/pls/ksh/docs/hun/h2003/h217/2171201.html "/>
    <hyperlink ref="C238" r:id="rId52" display="http://portal.ksh.hu/pls/ksh/docs/hun/h2003/h218/2181201.html "/>
    <hyperlink ref="C242" r:id="rId53" display="http://portal.ksh.hu/pls/ksh/docs/hun/h2003/h219/2191201.html "/>
    <hyperlink ref="C246" r:id="rId54" display="http://portal.ksh.hu/pls/ksh/docs/hun/h2003/h220/2201201.html"/>
    <hyperlink ref="C263" r:id="rId55" display="http://portal.ksh.hu/pls/ksh/docs/hun/h2003/h205/2051207.html "/>
    <hyperlink ref="C267" r:id="rId56" display="http://portal.ksh.hu/pls/ksh/docs/hun/h2003/h206/2061207.html "/>
    <hyperlink ref="C271" r:id="rId57" display="http://portal.ksh.hu/pls/ksh/docs/hun/h2003/h207/2071207.html "/>
    <hyperlink ref="C275" r:id="rId58" display="http://portal.ksh.hu/pls/ksh/docs/hun/h2003/h208/2081207.html "/>
    <hyperlink ref="C279" r:id="rId59" display="http://portal.ksh.hu/pls/ksh/docs/hun/h2003/h209/2091207.html "/>
    <hyperlink ref="C283" r:id="rId60" display="http://portal.ksh.hu/pls/ksh/docs/hun/h2003/h210/2101207.html "/>
    <hyperlink ref="C287" r:id="rId61" display="http://portal.ksh.hu/pls/ksh/docs/hun/h2003/h211/2111207.html "/>
    <hyperlink ref="C291" r:id="rId62" display="http://portal.ksh.hu/pls/ksh/docs/hun/h2003/h212/2121207.html "/>
    <hyperlink ref="C295" r:id="rId63" display="http://portal.ksh.hu/pls/ksh/docs/hun/h2003/h213/2131207.html "/>
    <hyperlink ref="C299" r:id="rId64" display="http://portal.ksh.hu/pls/ksh/docs/hun/h2003/h214/2141207.html "/>
    <hyperlink ref="C303" r:id="rId65" display="http://portal.ksh.hu/pls/ksh/docs/hun/h2003/h215/2151207.html "/>
    <hyperlink ref="C307" r:id="rId66" display="http://portal.ksh.hu/pls/ksh/docs/hun/h2003/h216/2161207.html "/>
    <hyperlink ref="C311" r:id="rId67" display="http://portal.ksh.hu/pls/ksh/docs/hun/h2003/h217/2171207.html "/>
    <hyperlink ref="C315" r:id="rId68" display="http://portal.ksh.hu/pls/ksh/docs/hun/h2003/h218/2181207.html "/>
    <hyperlink ref="C319" r:id="rId69" display="http://portal.ksh.hu/pls/ksh/docs/hun/h2003/h219/2191207.html "/>
    <hyperlink ref="C323" r:id="rId70" display="http://portal.ksh.hu/pls/ksh/docs/hun/h2003/h220/2201271.html"/>
    <hyperlink ref="C259" r:id="rId71" display="http://portal.ksh.hu/pls/ksh/docs/hun/h2003/h204/2041207.html "/>
    <hyperlink ref="C255" r:id="rId72" display="http://portal.ksh.hu/pls/ksh/docs/hun/h2003/h203/2031207.html "/>
    <hyperlink ref="C251" r:id="rId73" display="http://portal.ksh.hu/pls/ksh/docs/hun/h2003/h202/2021207.html "/>
    <hyperlink ref="C202" r:id="rId74" display="http://portal.ksh.hu/pls/ksh/docs/hun/h2003/h209/2091201.html "/>
    <hyperlink ref="C174" r:id="rId75" display="http://portal.ksh.hu/pls/ksh/docs/hun/h2003/h202/2021201.html"/>
    <hyperlink ref="C22" r:id="rId76" display="http://portal.ksh.hu/pls/ksh/docs/hun/h2004/h202/2021201.html "/>
    <hyperlink ref="C331" r:id="rId77" display="http://portal.ksh.hu/pls/ksh/docs/hun/h2001/h203/2031201.html "/>
    <hyperlink ref="C335" r:id="rId78" display="http://portal.ksh.hu/pls/ksh/docs/hun/h2001/h204/2041201.html "/>
    <hyperlink ref="C339" r:id="rId79" display="http://portal.ksh.hu/pls/ksh/docs/hun/h2001/h205/2051201.html "/>
    <hyperlink ref="C343" r:id="rId80" display="http://portal.ksh.hu/pls/ksh/docs/hun/h2001/h206/2061201.html "/>
    <hyperlink ref="C347" r:id="rId81" display="http://portal.ksh.hu/pls/ksh/docs/hun/h2001/h207/2071201.html "/>
    <hyperlink ref="C351" r:id="rId82" display="http://portal.ksh.hu/pls/ksh/docs/hun/h2001/h208/2081201.html "/>
    <hyperlink ref="C359" r:id="rId83" display="http://portal.ksh.hu/pls/ksh/docs/hun/h2001/h210/2101201.html "/>
    <hyperlink ref="C363" r:id="rId84" display="http://portal.ksh.hu/pls/ksh/docs/hun/h2001/h211/2111201.html "/>
    <hyperlink ref="C367" r:id="rId85" display="http://portal.ksh.hu/pls/ksh/docs/hun/h2001/h212/2121201.html "/>
    <hyperlink ref="C371" r:id="rId86" display="http://portal.ksh.hu/pls/ksh/docs/hun/h2001/h213/2131201.html "/>
    <hyperlink ref="C375" r:id="rId87" display="http://portal.ksh.hu/pls/ksh/docs/hun/h2001/h214/2141201.html "/>
    <hyperlink ref="C379" r:id="rId88" display="http://portal.ksh.hu/pls/ksh/docs/hun/h2001/h215/2151201.html "/>
    <hyperlink ref="C383" r:id="rId89" display="http://portal.ksh.hu/pls/ksh/docs/hun/h2001/h216/2161201.html "/>
    <hyperlink ref="C387" r:id="rId90" display="http://portal.ksh.hu/pls/ksh/docs/hun/h2001/h217/2171201.html "/>
    <hyperlink ref="C391" r:id="rId91" display="http://portal.ksh.hu/pls/ksh/docs/hun/h2001/h218/2181201.html "/>
    <hyperlink ref="C395" r:id="rId92" display="http://portal.ksh.hu/pls/ksh/docs/hun/h2001/h219/2191201.html "/>
    <hyperlink ref="C399" r:id="rId93" display="http://portal.ksh.hu/pls/ksh/docs/hun/h2001/h220/2201201.html"/>
    <hyperlink ref="C355" r:id="rId94" display="http://portal.ksh.hu/pls/ksh/docs/hun/h2001/h209/2091201.html "/>
    <hyperlink ref="C327" r:id="rId95" display="http://portal.ksh.hu/pls/ksh/docs/hun/h2001/h202/2021201.html "/>
  </hyperlinks>
  <printOptions/>
  <pageMargins left="0.75" right="0.75" top="1" bottom="1" header="0.5" footer="0.5"/>
  <pageSetup orientation="portrait" paperSize="9" r:id="rId9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12.28125" style="1" bestFit="1" customWidth="1"/>
    <col min="3" max="4" width="11.00390625" style="1" customWidth="1"/>
    <col min="5" max="6" width="12.00390625" style="1" customWidth="1"/>
    <col min="7" max="7" width="10.8515625" style="1" customWidth="1"/>
    <col min="8" max="8" width="10.421875" style="1" customWidth="1"/>
    <col min="9" max="9" width="12.00390625" style="1" customWidth="1"/>
    <col min="10" max="10" width="10.00390625" style="1" customWidth="1"/>
    <col min="11" max="11" width="12.00390625" style="1" bestFit="1" customWidth="1"/>
    <col min="12" max="12" width="9.140625" style="1" bestFit="1" customWidth="1"/>
    <col min="13" max="13" width="14.57421875" style="1" customWidth="1"/>
    <col min="14" max="16384" width="9.140625" style="1" customWidth="1"/>
  </cols>
  <sheetData>
    <row r="1" spans="1:10" ht="12.75">
      <c r="A1" s="11">
        <v>38375</v>
      </c>
      <c r="E1" s="22" t="s">
        <v>45</v>
      </c>
      <c r="F1" s="12" t="s">
        <v>35</v>
      </c>
      <c r="J1" s="12"/>
    </row>
    <row r="2" s="10" customFormat="1" ht="12.75"/>
    <row r="3" spans="1:12" s="16" customFormat="1" ht="51">
      <c r="A3" s="13" t="s">
        <v>3</v>
      </c>
      <c r="B3" s="14" t="s">
        <v>15</v>
      </c>
      <c r="C3" s="14" t="s">
        <v>14</v>
      </c>
      <c r="D3" s="14" t="s">
        <v>40</v>
      </c>
      <c r="E3" s="14" t="s">
        <v>37</v>
      </c>
      <c r="F3" s="14" t="s">
        <v>36</v>
      </c>
      <c r="G3" s="14" t="s">
        <v>4</v>
      </c>
      <c r="H3" s="14" t="s">
        <v>16</v>
      </c>
      <c r="I3" s="14" t="s">
        <v>6</v>
      </c>
      <c r="J3" s="15" t="s">
        <v>38</v>
      </c>
      <c r="K3" s="14" t="s">
        <v>39</v>
      </c>
      <c r="L3" s="14" t="s">
        <v>5</v>
      </c>
    </row>
    <row r="4" spans="1:12" ht="12.75">
      <c r="A4" s="41">
        <v>95</v>
      </c>
      <c r="B4" s="42">
        <v>36</v>
      </c>
      <c r="C4" s="44">
        <f aca="true" t="shared" si="0" ref="C4:C13">$B4*$E4</f>
        <v>360</v>
      </c>
      <c r="D4" s="47">
        <v>364.1</v>
      </c>
      <c r="E4" s="43">
        <v>10</v>
      </c>
      <c r="F4" s="45">
        <v>0.11</v>
      </c>
      <c r="G4" s="46">
        <v>3</v>
      </c>
      <c r="H4" s="49">
        <v>0.15</v>
      </c>
      <c r="I4" s="71" t="s">
        <v>298</v>
      </c>
      <c r="J4" s="48">
        <v>30231.36</v>
      </c>
      <c r="K4" s="50">
        <f aca="true" t="shared" si="1" ref="K4:K13">(J4-(H4*(B4/G4)*1000))/(((E4*B4)*(1-F4))-((B5-B4)+(B4/G4)))</f>
        <v>89.12652037617555</v>
      </c>
      <c r="L4" s="71" t="s">
        <v>298</v>
      </c>
    </row>
    <row r="5" spans="1:12" ht="12.75">
      <c r="A5" s="41">
        <v>96</v>
      </c>
      <c r="B5" s="42">
        <v>25.4</v>
      </c>
      <c r="C5" s="44">
        <f t="shared" si="0"/>
        <v>495.3913756904923</v>
      </c>
      <c r="D5" s="47">
        <v>327.9</v>
      </c>
      <c r="E5" s="43">
        <v>19.50359746812962</v>
      </c>
      <c r="F5" s="45">
        <v>0.19994072824121017</v>
      </c>
      <c r="G5" s="46">
        <v>3</v>
      </c>
      <c r="H5" s="49">
        <v>0.15</v>
      </c>
      <c r="I5" s="51">
        <f aca="true" t="shared" si="2" ref="I5:I13">((C5/6)+(C5/6)+(((((C4*(1-F4))-((B5-B4)+(B4/G4)))+((C5*(1-F5))-((B6-B5)+(B5/G5)))))/6)+B5)*1.05</f>
        <v>323.74274589734665</v>
      </c>
      <c r="J5" s="55">
        <v>48578.63</v>
      </c>
      <c r="K5" s="50">
        <f t="shared" si="1"/>
        <v>121.9999556814265</v>
      </c>
      <c r="L5" s="51">
        <f aca="true" t="shared" si="3" ref="L5:L13">(K5-122)^2</f>
        <v>1.9641359571498503E-09</v>
      </c>
    </row>
    <row r="6" spans="1:12" ht="12.75">
      <c r="A6" s="41">
        <v>97</v>
      </c>
      <c r="B6" s="42">
        <v>25.5</v>
      </c>
      <c r="C6" s="44">
        <f t="shared" si="0"/>
        <v>389.9247728175996</v>
      </c>
      <c r="D6" s="47">
        <v>337.3</v>
      </c>
      <c r="E6" s="43">
        <v>15.291167561474493</v>
      </c>
      <c r="F6" s="45">
        <v>0.19510204287734054</v>
      </c>
      <c r="G6" s="46">
        <v>2</v>
      </c>
      <c r="H6" s="49">
        <v>0.15000025000373393</v>
      </c>
      <c r="I6" s="51">
        <f t="shared" si="2"/>
        <v>283.0668741795048</v>
      </c>
      <c r="J6" s="48">
        <v>38134.26</v>
      </c>
      <c r="K6" s="50">
        <f t="shared" si="1"/>
        <v>121.99999709537967</v>
      </c>
      <c r="L6" s="51">
        <f t="shared" si="3"/>
        <v>8.436819266814347E-12</v>
      </c>
    </row>
    <row r="7" spans="1:12" ht="12.75">
      <c r="A7" s="41">
        <v>98</v>
      </c>
      <c r="B7" s="42">
        <v>29.7</v>
      </c>
      <c r="C7" s="44">
        <f t="shared" si="0"/>
        <v>419.37790902194035</v>
      </c>
      <c r="D7" s="47">
        <v>400.3</v>
      </c>
      <c r="E7" s="43">
        <v>14.12046831723705</v>
      </c>
      <c r="F7" s="45">
        <v>0.10127061289407827</v>
      </c>
      <c r="G7" s="46">
        <v>3</v>
      </c>
      <c r="H7" s="49">
        <v>0.16204712370544652</v>
      </c>
      <c r="I7" s="51">
        <f t="shared" si="2"/>
        <v>294.3084763950337</v>
      </c>
      <c r="J7" s="48">
        <v>46488.95</v>
      </c>
      <c r="K7" s="50">
        <f t="shared" si="1"/>
        <v>121.99999683645211</v>
      </c>
      <c r="L7" s="51">
        <f t="shared" si="3"/>
        <v>1.0008035237469866E-11</v>
      </c>
    </row>
    <row r="8" spans="1:12" ht="12.75">
      <c r="A8" s="41">
        <v>99</v>
      </c>
      <c r="B8" s="42">
        <v>28.8</v>
      </c>
      <c r="C8" s="44">
        <f t="shared" si="0"/>
        <v>481.19812157642855</v>
      </c>
      <c r="D8" s="47">
        <v>377.8</v>
      </c>
      <c r="E8" s="43">
        <v>16.708268110292657</v>
      </c>
      <c r="F8" s="45">
        <v>0.1999878939119529</v>
      </c>
      <c r="G8" s="46">
        <v>3</v>
      </c>
      <c r="H8" s="49">
        <v>0.15</v>
      </c>
      <c r="I8" s="51">
        <f t="shared" si="2"/>
        <v>329.3793679718289</v>
      </c>
      <c r="J8" s="48">
        <v>47685.84</v>
      </c>
      <c r="K8" s="50">
        <f t="shared" si="1"/>
        <v>121.99998056284385</v>
      </c>
      <c r="L8" s="51">
        <f t="shared" si="3"/>
        <v>3.778030393869477E-10</v>
      </c>
    </row>
    <row r="9" spans="1:12" ht="12.75">
      <c r="A9" s="41">
        <v>2000</v>
      </c>
      <c r="B9" s="42">
        <v>25.1</v>
      </c>
      <c r="C9" s="44">
        <f t="shared" si="0"/>
        <v>404.64657710052774</v>
      </c>
      <c r="D9" s="47">
        <v>301.6</v>
      </c>
      <c r="E9" s="43">
        <v>16.121377573726203</v>
      </c>
      <c r="F9" s="45">
        <v>0.0770076639144877</v>
      </c>
      <c r="G9" s="46">
        <v>3</v>
      </c>
      <c r="H9" s="49">
        <v>0.15869447101108183</v>
      </c>
      <c r="I9" s="51">
        <f t="shared" si="2"/>
        <v>298.2308874491419</v>
      </c>
      <c r="J9" s="48">
        <v>45884.42</v>
      </c>
      <c r="K9" s="50">
        <f t="shared" si="1"/>
        <v>121.99987808719331</v>
      </c>
      <c r="L9" s="51">
        <f t="shared" si="3"/>
        <v>1.4862732435207893E-08</v>
      </c>
    </row>
    <row r="10" spans="1:12" ht="12.75">
      <c r="A10" s="41">
        <v>2001</v>
      </c>
      <c r="B10" s="42">
        <v>25</v>
      </c>
      <c r="C10" s="44">
        <f t="shared" si="0"/>
        <v>433.2879839107614</v>
      </c>
      <c r="D10" s="47">
        <v>320.4</v>
      </c>
      <c r="E10" s="43">
        <v>17.331519356430455</v>
      </c>
      <c r="F10" s="45">
        <v>0.1999965633658592</v>
      </c>
      <c r="G10" s="46">
        <v>2</v>
      </c>
      <c r="H10" s="49">
        <v>0.15</v>
      </c>
      <c r="I10" s="51">
        <f t="shared" si="2"/>
        <v>299.91970169398405</v>
      </c>
      <c r="J10" s="48">
        <v>42382.89</v>
      </c>
      <c r="K10" s="50">
        <f t="shared" si="1"/>
        <v>122.00000333079988</v>
      </c>
      <c r="L10" s="51">
        <f t="shared" si="3"/>
        <v>1.1094227872537882E-11</v>
      </c>
    </row>
    <row r="11" spans="1:12" ht="12.75">
      <c r="A11" s="41">
        <v>2002</v>
      </c>
      <c r="B11" s="42">
        <v>27.1</v>
      </c>
      <c r="C11" s="44">
        <f t="shared" si="0"/>
        <v>373.7143634626562</v>
      </c>
      <c r="D11" s="47">
        <v>323.5</v>
      </c>
      <c r="E11" s="43">
        <v>13.79019791375115</v>
      </c>
      <c r="F11" s="45">
        <v>0.184811289797735</v>
      </c>
      <c r="G11" s="46">
        <v>2</v>
      </c>
      <c r="H11" s="49">
        <v>0.15003161477012536</v>
      </c>
      <c r="I11" s="51">
        <f t="shared" si="2"/>
        <v>269.19520828224205</v>
      </c>
      <c r="J11" s="48">
        <v>38169.05</v>
      </c>
      <c r="K11" s="50">
        <f t="shared" si="1"/>
        <v>121.99999516462348</v>
      </c>
      <c r="L11" s="51">
        <f t="shared" si="3"/>
        <v>2.3380866043638682E-11</v>
      </c>
    </row>
    <row r="12" spans="1:12" ht="12.75">
      <c r="A12" s="41">
        <v>2003</v>
      </c>
      <c r="B12" s="42">
        <v>22</v>
      </c>
      <c r="C12" s="44">
        <f t="shared" si="0"/>
        <v>384.5407339798596</v>
      </c>
      <c r="D12" s="47">
        <v>288.8</v>
      </c>
      <c r="E12" s="43">
        <v>17.479124271811802</v>
      </c>
      <c r="F12" s="45">
        <v>0.19999006887840517</v>
      </c>
      <c r="G12" s="46">
        <v>2</v>
      </c>
      <c r="H12" s="49">
        <v>0.15000234766831308</v>
      </c>
      <c r="I12" s="51">
        <f t="shared" si="2"/>
        <v>261.90773069992605</v>
      </c>
      <c r="J12" s="48">
        <v>38169.05</v>
      </c>
      <c r="K12" s="50">
        <f t="shared" si="1"/>
        <v>121.99994197457629</v>
      </c>
      <c r="L12" s="51">
        <f t="shared" si="3"/>
        <v>3.366949796973151E-09</v>
      </c>
    </row>
    <row r="13" spans="1:13" ht="12.75">
      <c r="A13" s="41">
        <v>2004</v>
      </c>
      <c r="B13" s="42">
        <v>19.3</v>
      </c>
      <c r="C13" s="44">
        <f t="shared" si="0"/>
        <v>358.41021310259214</v>
      </c>
      <c r="D13" s="47">
        <v>252.5</v>
      </c>
      <c r="E13" s="43">
        <v>18.57047736282861</v>
      </c>
      <c r="F13" s="45">
        <v>0.19982642613272059</v>
      </c>
      <c r="G13" s="46">
        <v>3</v>
      </c>
      <c r="H13" s="49">
        <v>0.15007605907334898</v>
      </c>
      <c r="I13" s="51">
        <f t="shared" si="2"/>
        <v>247.15492901843808</v>
      </c>
      <c r="J13" s="48">
        <v>35169.05</v>
      </c>
      <c r="K13" s="50">
        <f t="shared" si="1"/>
        <v>122.00000305174063</v>
      </c>
      <c r="L13" s="51">
        <f t="shared" si="3"/>
        <v>9.313120899762984E-12</v>
      </c>
      <c r="M13" s="9"/>
    </row>
    <row r="14" spans="1:12" ht="12.75">
      <c r="A14" s="41">
        <v>2005</v>
      </c>
      <c r="B14" s="52">
        <v>19.3</v>
      </c>
      <c r="C14" s="53"/>
      <c r="D14" s="53"/>
      <c r="E14" s="53"/>
      <c r="F14" s="53"/>
      <c r="G14" s="53"/>
      <c r="H14" s="54"/>
      <c r="I14" s="53"/>
      <c r="J14" s="53"/>
      <c r="K14" s="53"/>
      <c r="L14" s="53"/>
    </row>
    <row r="15" spans="2:12" ht="12.75">
      <c r="B15" s="17"/>
      <c r="C15" s="17"/>
      <c r="D15" s="17"/>
      <c r="H15" s="19"/>
      <c r="K15" s="2">
        <f>AVERAGE(K5:K13)</f>
        <v>121.99997242055952</v>
      </c>
      <c r="L15" s="24">
        <f>SUM(L5:L13)</f>
        <v>2.0633854298038066E-08</v>
      </c>
    </row>
    <row r="16" spans="7:8" ht="12.75">
      <c r="G16" s="22"/>
      <c r="H16" s="7"/>
    </row>
    <row r="17" spans="7:8" ht="12.75">
      <c r="G17" s="22"/>
      <c r="H17" s="7"/>
    </row>
    <row r="24" ht="12.75">
      <c r="J24" s="12"/>
    </row>
    <row r="25" spans="7:10" ht="12.75">
      <c r="G25" s="20"/>
      <c r="H25" s="19"/>
      <c r="J25" s="7"/>
    </row>
    <row r="26" spans="7:10" ht="12.75">
      <c r="G26" s="22"/>
      <c r="H26" s="7"/>
      <c r="J26" s="2"/>
    </row>
    <row r="27" spans="7:10" ht="12.75">
      <c r="G27" s="22"/>
      <c r="H27" s="7"/>
      <c r="J27" s="7"/>
    </row>
    <row r="28" spans="8:10" ht="12.75">
      <c r="H28" s="7"/>
      <c r="J28" s="7"/>
    </row>
    <row r="33" ht="12.75">
      <c r="J33" s="12"/>
    </row>
    <row r="34" ht="12.75">
      <c r="J34" s="12"/>
    </row>
    <row r="35" spans="7:10" ht="12.75">
      <c r="G35" s="23"/>
      <c r="H35" s="19"/>
      <c r="J35" s="7"/>
    </row>
    <row r="36" spans="8:10" ht="12.75">
      <c r="H36" s="7"/>
      <c r="J36" s="2"/>
    </row>
    <row r="37" spans="8:10" ht="12.75">
      <c r="H37" s="7"/>
      <c r="J37" s="7"/>
    </row>
    <row r="38" spans="8:10" ht="12.75">
      <c r="H38" s="7"/>
      <c r="J38" s="7"/>
    </row>
    <row r="43" ht="12.75">
      <c r="J43" s="12"/>
    </row>
    <row r="44" ht="12.75">
      <c r="J44" s="12"/>
    </row>
    <row r="45" spans="7:10" ht="12.75">
      <c r="G45" s="23"/>
      <c r="H45" s="19"/>
      <c r="J45" s="7"/>
    </row>
    <row r="46" spans="8:10" ht="12.75">
      <c r="H46" s="7"/>
      <c r="J46" s="2"/>
    </row>
    <row r="47" spans="8:10" ht="12.75">
      <c r="H47" s="7"/>
      <c r="J47" s="7"/>
    </row>
    <row r="48" spans="8:10" ht="12.75">
      <c r="H48" s="7"/>
      <c r="J48" s="7"/>
    </row>
    <row r="55" spans="7:8" ht="12.75">
      <c r="G55" s="23"/>
      <c r="H55" s="19"/>
    </row>
    <row r="56" ht="12.75">
      <c r="H56" s="7"/>
    </row>
    <row r="57" ht="12.75">
      <c r="H57" s="7"/>
    </row>
    <row r="58" ht="12.75">
      <c r="H58" s="7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12.28125" style="1" bestFit="1" customWidth="1"/>
    <col min="3" max="4" width="11.00390625" style="1" customWidth="1"/>
    <col min="5" max="6" width="12.00390625" style="1" customWidth="1"/>
    <col min="7" max="7" width="10.8515625" style="1" customWidth="1"/>
    <col min="8" max="8" width="10.421875" style="1" customWidth="1"/>
    <col min="9" max="9" width="12.00390625" style="1" customWidth="1"/>
    <col min="10" max="10" width="10.00390625" style="1" customWidth="1"/>
    <col min="11" max="11" width="12.00390625" style="1" bestFit="1" customWidth="1"/>
    <col min="12" max="12" width="9.140625" style="1" bestFit="1" customWidth="1"/>
    <col min="13" max="13" width="14.57421875" style="1" customWidth="1"/>
    <col min="14" max="16384" width="9.140625" style="1" customWidth="1"/>
  </cols>
  <sheetData>
    <row r="1" spans="1:10" ht="12.75">
      <c r="A1" s="11">
        <v>38375</v>
      </c>
      <c r="E1" s="22" t="s">
        <v>45</v>
      </c>
      <c r="F1" s="12" t="s">
        <v>30</v>
      </c>
      <c r="J1" s="12"/>
    </row>
    <row r="2" s="10" customFormat="1" ht="12.75"/>
    <row r="3" spans="1:12" s="16" customFormat="1" ht="51">
      <c r="A3" s="13" t="s">
        <v>3</v>
      </c>
      <c r="B3" s="14" t="s">
        <v>15</v>
      </c>
      <c r="C3" s="14" t="s">
        <v>14</v>
      </c>
      <c r="D3" s="14" t="s">
        <v>40</v>
      </c>
      <c r="E3" s="14" t="s">
        <v>37</v>
      </c>
      <c r="F3" s="14" t="s">
        <v>36</v>
      </c>
      <c r="G3" s="14" t="s">
        <v>4</v>
      </c>
      <c r="H3" s="14" t="s">
        <v>16</v>
      </c>
      <c r="I3" s="14" t="s">
        <v>6</v>
      </c>
      <c r="J3" s="15" t="s">
        <v>38</v>
      </c>
      <c r="K3" s="14" t="s">
        <v>39</v>
      </c>
      <c r="L3" s="14" t="s">
        <v>5</v>
      </c>
    </row>
    <row r="4" spans="1:12" ht="12.75">
      <c r="A4" s="41">
        <v>95</v>
      </c>
      <c r="B4" s="42">
        <v>27</v>
      </c>
      <c r="C4" s="44">
        <f aca="true" t="shared" si="0" ref="C4:C13">$B4*$E4</f>
        <v>270</v>
      </c>
      <c r="D4" s="47">
        <v>309.3</v>
      </c>
      <c r="E4" s="43">
        <v>10</v>
      </c>
      <c r="F4" s="45">
        <v>0.16</v>
      </c>
      <c r="G4" s="46">
        <v>3</v>
      </c>
      <c r="H4" s="49">
        <v>0.2</v>
      </c>
      <c r="I4" s="71" t="s">
        <v>298</v>
      </c>
      <c r="J4" s="48">
        <v>22268.68</v>
      </c>
      <c r="K4" s="50">
        <f aca="true" t="shared" si="1" ref="K4:K13">(J4-(H4*(B4/G4)*1000))/(((E4*B4)*(1-F4))-((B5-B4)+(B4/G4)))</f>
        <v>92.66038931643278</v>
      </c>
      <c r="L4" s="71" t="s">
        <v>298</v>
      </c>
    </row>
    <row r="5" spans="1:12" ht="12.75">
      <c r="A5" s="41">
        <v>96</v>
      </c>
      <c r="B5" s="42">
        <v>23.9</v>
      </c>
      <c r="C5" s="44">
        <f t="shared" si="0"/>
        <v>239</v>
      </c>
      <c r="D5" s="47">
        <v>337.2</v>
      </c>
      <c r="E5" s="43">
        <v>10</v>
      </c>
      <c r="F5" s="45">
        <v>0.2</v>
      </c>
      <c r="G5" s="46">
        <v>3</v>
      </c>
      <c r="H5" s="49">
        <v>0.15</v>
      </c>
      <c r="I5" s="51">
        <f aca="true" t="shared" si="2" ref="I5:I13">((C5/6)+(C5/6)+(((((C4*(1-F4))-((B5-B4)+(B4/G4)))+((C5*(1-F5))-((B6-B5)+(B5/G5)))))/6)+B5)*1.05</f>
        <v>179.66083333333336</v>
      </c>
      <c r="J5" s="55">
        <v>20628.63</v>
      </c>
      <c r="K5" s="50">
        <f t="shared" si="1"/>
        <v>105.42656419529837</v>
      </c>
      <c r="L5" s="51">
        <f aca="true" t="shared" si="3" ref="L5:L13">(K5-122)^2</f>
        <v>274.678774372566</v>
      </c>
    </row>
    <row r="6" spans="1:12" ht="12.75">
      <c r="A6" s="41">
        <v>97</v>
      </c>
      <c r="B6" s="42">
        <v>22.8</v>
      </c>
      <c r="C6" s="44">
        <f t="shared" si="0"/>
        <v>358.44552750388965</v>
      </c>
      <c r="D6" s="47">
        <v>309.1</v>
      </c>
      <c r="E6" s="43">
        <v>15.721295065960073</v>
      </c>
      <c r="F6" s="45">
        <v>0.2</v>
      </c>
      <c r="G6" s="46">
        <v>3</v>
      </c>
      <c r="H6" s="49">
        <v>0.15</v>
      </c>
      <c r="I6" s="51">
        <f t="shared" si="2"/>
        <v>229.6316418102393</v>
      </c>
      <c r="J6" s="48">
        <v>34584.26</v>
      </c>
      <c r="K6" s="50">
        <f t="shared" si="1"/>
        <v>121.98970119189988</v>
      </c>
      <c r="L6" s="51">
        <f t="shared" si="3"/>
        <v>0.00010606544828303935</v>
      </c>
    </row>
    <row r="7" spans="1:12" ht="12.75">
      <c r="A7" s="41">
        <v>98</v>
      </c>
      <c r="B7" s="42">
        <v>27.8</v>
      </c>
      <c r="C7" s="44">
        <f t="shared" si="0"/>
        <v>333.012405677846</v>
      </c>
      <c r="D7" s="47">
        <v>363</v>
      </c>
      <c r="E7" s="43">
        <v>11.978863513591582</v>
      </c>
      <c r="F7" s="45">
        <v>0.12344545190827337</v>
      </c>
      <c r="G7" s="46">
        <v>3</v>
      </c>
      <c r="H7" s="49">
        <v>0.1572574303467614</v>
      </c>
      <c r="I7" s="51">
        <f t="shared" si="2"/>
        <v>243.18316845550353</v>
      </c>
      <c r="J7" s="48">
        <v>35938.95</v>
      </c>
      <c r="K7" s="50">
        <f t="shared" si="1"/>
        <v>121.9999979329364</v>
      </c>
      <c r="L7" s="51">
        <f t="shared" si="3"/>
        <v>4.272751945987318E-12</v>
      </c>
    </row>
    <row r="8" spans="1:12" ht="12.75">
      <c r="A8" s="41">
        <v>99</v>
      </c>
      <c r="B8" s="42">
        <v>27.8</v>
      </c>
      <c r="C8" s="44">
        <f t="shared" si="0"/>
        <v>485.46657016927134</v>
      </c>
      <c r="D8" s="47">
        <v>363</v>
      </c>
      <c r="E8" s="43">
        <v>17.462826265081702</v>
      </c>
      <c r="F8" s="45">
        <v>0.2</v>
      </c>
      <c r="G8" s="46">
        <v>3</v>
      </c>
      <c r="H8" s="49">
        <v>0.15</v>
      </c>
      <c r="I8" s="51">
        <f t="shared" si="2"/>
        <v>315.6434053339892</v>
      </c>
      <c r="J8" s="48">
        <v>48135.84</v>
      </c>
      <c r="K8" s="50">
        <f t="shared" si="1"/>
        <v>121.95417789396238</v>
      </c>
      <c r="L8" s="51">
        <f t="shared" si="3"/>
        <v>0.002099665401722794</v>
      </c>
    </row>
    <row r="9" spans="1:12" ht="12.75">
      <c r="A9" s="41">
        <v>2000</v>
      </c>
      <c r="B9" s="42">
        <v>23.6</v>
      </c>
      <c r="C9" s="44">
        <f t="shared" si="0"/>
        <v>388.39088844440283</v>
      </c>
      <c r="D9" s="47">
        <v>311.9</v>
      </c>
      <c r="E9" s="43">
        <v>16.45724103577978</v>
      </c>
      <c r="F9" s="45">
        <v>0.2</v>
      </c>
      <c r="G9" s="46">
        <v>2</v>
      </c>
      <c r="H9" s="49">
        <v>0.15</v>
      </c>
      <c r="I9" s="51">
        <f t="shared" si="2"/>
        <v>280.24518849478875</v>
      </c>
      <c r="J9" s="48">
        <v>38334.42</v>
      </c>
      <c r="K9" s="50">
        <f t="shared" si="1"/>
        <v>121.9982292637093</v>
      </c>
      <c r="L9" s="51">
        <f t="shared" si="3"/>
        <v>3.135507011183174E-06</v>
      </c>
    </row>
    <row r="10" spans="1:12" ht="12.75">
      <c r="A10" s="41">
        <v>2001</v>
      </c>
      <c r="B10" s="42">
        <v>22.8</v>
      </c>
      <c r="C10" s="44">
        <f t="shared" si="0"/>
        <v>375.86100225287436</v>
      </c>
      <c r="D10" s="47">
        <v>290.5</v>
      </c>
      <c r="E10" s="43">
        <v>16.485131677757646</v>
      </c>
      <c r="F10" s="45">
        <v>0.2</v>
      </c>
      <c r="G10" s="46">
        <v>3</v>
      </c>
      <c r="H10" s="49">
        <v>0.15</v>
      </c>
      <c r="I10" s="51">
        <f t="shared" si="2"/>
        <v>259.14411548612486</v>
      </c>
      <c r="J10" s="48">
        <v>36832.89</v>
      </c>
      <c r="K10" s="50">
        <f t="shared" si="1"/>
        <v>121.98993871309358</v>
      </c>
      <c r="L10" s="51">
        <f t="shared" si="3"/>
        <v>0.000101229494213313</v>
      </c>
    </row>
    <row r="11" spans="1:12" ht="12.75">
      <c r="A11" s="41">
        <v>2002</v>
      </c>
      <c r="B11" s="42">
        <v>23.3</v>
      </c>
      <c r="C11" s="44">
        <f t="shared" si="0"/>
        <v>337.9677046947571</v>
      </c>
      <c r="D11" s="47">
        <v>305.3</v>
      </c>
      <c r="E11" s="43">
        <v>14.505051703637644</v>
      </c>
      <c r="F11" s="45">
        <v>0.2</v>
      </c>
      <c r="G11" s="46">
        <v>3</v>
      </c>
      <c r="H11" s="49">
        <v>0.15</v>
      </c>
      <c r="I11" s="51">
        <f t="shared" si="2"/>
        <v>240.50804894916672</v>
      </c>
      <c r="J11" s="48">
        <v>33619.05</v>
      </c>
      <c r="K11" s="50">
        <f t="shared" si="1"/>
        <v>122.00426813205442</v>
      </c>
      <c r="L11" s="51">
        <f t="shared" si="3"/>
        <v>1.8216951233971315E-05</v>
      </c>
    </row>
    <row r="12" spans="1:12" ht="12.75">
      <c r="A12" s="41">
        <v>2003</v>
      </c>
      <c r="B12" s="42">
        <v>19.9</v>
      </c>
      <c r="C12" s="44">
        <f t="shared" si="0"/>
        <v>265.96064167524463</v>
      </c>
      <c r="D12" s="47">
        <v>265.8</v>
      </c>
      <c r="E12" s="43">
        <v>13.364856365590184</v>
      </c>
      <c r="F12" s="45">
        <v>0.19791120129579207</v>
      </c>
      <c r="G12" s="46">
        <v>2</v>
      </c>
      <c r="H12" s="49">
        <v>0.15199037468129137</v>
      </c>
      <c r="I12" s="51">
        <f t="shared" si="2"/>
        <v>196.54299560411698</v>
      </c>
      <c r="J12" s="48">
        <v>26619.05</v>
      </c>
      <c r="K12" s="50">
        <f t="shared" si="1"/>
        <v>122.01123309118857</v>
      </c>
      <c r="L12" s="51">
        <f t="shared" si="3"/>
        <v>0.0001261823376507756</v>
      </c>
    </row>
    <row r="13" spans="1:13" ht="12.75">
      <c r="A13" s="41">
        <v>2004</v>
      </c>
      <c r="B13" s="42">
        <v>17.5</v>
      </c>
      <c r="C13" s="44">
        <f t="shared" si="0"/>
        <v>260.44246439631956</v>
      </c>
      <c r="D13" s="47">
        <v>237.6</v>
      </c>
      <c r="E13" s="43">
        <v>14.882426536932545</v>
      </c>
      <c r="F13" s="45">
        <v>0.2</v>
      </c>
      <c r="G13" s="46">
        <v>2</v>
      </c>
      <c r="H13" s="49">
        <v>0.15</v>
      </c>
      <c r="I13" s="51">
        <f t="shared" si="2"/>
        <v>180.47101658137862</v>
      </c>
      <c r="J13" s="48">
        <v>25619.05</v>
      </c>
      <c r="K13" s="50">
        <f t="shared" si="1"/>
        <v>121.77387962404879</v>
      </c>
      <c r="L13" s="51">
        <f t="shared" si="3"/>
        <v>0.05113042442031717</v>
      </c>
      <c r="M13" s="9"/>
    </row>
    <row r="14" spans="1:12" ht="12.75">
      <c r="A14" s="41">
        <v>2005</v>
      </c>
      <c r="B14" s="52">
        <v>17.5</v>
      </c>
      <c r="C14" s="53"/>
      <c r="D14" s="53"/>
      <c r="E14" s="53"/>
      <c r="F14" s="53"/>
      <c r="G14" s="53"/>
      <c r="H14" s="54"/>
      <c r="I14" s="53"/>
      <c r="J14" s="53"/>
      <c r="K14" s="53"/>
      <c r="L14" s="53"/>
    </row>
    <row r="15" spans="2:12" ht="12.75">
      <c r="B15" s="17"/>
      <c r="C15" s="17"/>
      <c r="D15" s="17"/>
      <c r="H15" s="19"/>
      <c r="K15" s="2">
        <f>AVERAGE(K5:K13)</f>
        <v>120.12755444868796</v>
      </c>
      <c r="L15" s="24">
        <f>SUM(L5:L13)</f>
        <v>274.73235929213064</v>
      </c>
    </row>
    <row r="16" spans="7:8" ht="12.75">
      <c r="G16" s="22"/>
      <c r="H16" s="7"/>
    </row>
    <row r="17" spans="7:8" ht="12.75">
      <c r="G17" s="22"/>
      <c r="H17" s="7"/>
    </row>
    <row r="24" ht="12.75">
      <c r="J24" s="12"/>
    </row>
    <row r="25" spans="7:10" ht="12.75">
      <c r="G25" s="20"/>
      <c r="H25" s="19"/>
      <c r="J25" s="7"/>
    </row>
    <row r="26" spans="7:10" ht="12.75">
      <c r="G26" s="22"/>
      <c r="H26" s="7"/>
      <c r="J26" s="2"/>
    </row>
    <row r="27" spans="7:10" ht="12.75">
      <c r="G27" s="22"/>
      <c r="H27" s="7"/>
      <c r="J27" s="7"/>
    </row>
    <row r="28" spans="8:10" ht="12.75">
      <c r="H28" s="7"/>
      <c r="J28" s="7"/>
    </row>
    <row r="33" ht="12.75">
      <c r="J33" s="12"/>
    </row>
    <row r="34" ht="12.75">
      <c r="J34" s="12"/>
    </row>
    <row r="35" spans="7:10" ht="12.75">
      <c r="G35" s="23"/>
      <c r="H35" s="19"/>
      <c r="J35" s="7"/>
    </row>
    <row r="36" spans="8:10" ht="12.75">
      <c r="H36" s="7"/>
      <c r="J36" s="2"/>
    </row>
    <row r="37" spans="8:10" ht="12.75">
      <c r="H37" s="7"/>
      <c r="J37" s="7"/>
    </row>
    <row r="38" spans="8:10" ht="12.75">
      <c r="H38" s="7"/>
      <c r="J38" s="7"/>
    </row>
    <row r="43" ht="12.75">
      <c r="J43" s="12"/>
    </row>
    <row r="44" ht="12.75">
      <c r="J44" s="12"/>
    </row>
    <row r="45" spans="7:10" ht="12.75">
      <c r="G45" s="23"/>
      <c r="H45" s="19"/>
      <c r="J45" s="7"/>
    </row>
    <row r="46" spans="8:10" ht="12.75">
      <c r="H46" s="7"/>
      <c r="J46" s="2"/>
    </row>
    <row r="47" spans="8:10" ht="12.75">
      <c r="H47" s="7"/>
      <c r="J47" s="7"/>
    </row>
    <row r="48" spans="8:10" ht="12.75">
      <c r="H48" s="7"/>
      <c r="J48" s="7"/>
    </row>
    <row r="55" spans="7:8" ht="12.75">
      <c r="G55" s="23"/>
      <c r="H55" s="19"/>
    </row>
    <row r="56" ht="12.75">
      <c r="H56" s="7"/>
    </row>
    <row r="57" ht="12.75">
      <c r="H57" s="7"/>
    </row>
    <row r="58" ht="12.75">
      <c r="H58" s="7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12.28125" style="1" bestFit="1" customWidth="1"/>
    <col min="3" max="4" width="11.00390625" style="1" customWidth="1"/>
    <col min="5" max="6" width="12.00390625" style="1" customWidth="1"/>
    <col min="7" max="7" width="10.8515625" style="1" customWidth="1"/>
    <col min="8" max="8" width="10.421875" style="1" customWidth="1"/>
    <col min="9" max="9" width="12.00390625" style="1" customWidth="1"/>
    <col min="10" max="10" width="10.00390625" style="1" customWidth="1"/>
    <col min="11" max="11" width="12.00390625" style="1" bestFit="1" customWidth="1"/>
    <col min="12" max="12" width="7.57421875" style="1" bestFit="1" customWidth="1"/>
    <col min="13" max="13" width="14.57421875" style="1" customWidth="1"/>
    <col min="14" max="16384" width="9.140625" style="1" customWidth="1"/>
  </cols>
  <sheetData>
    <row r="1" spans="1:10" ht="12.75">
      <c r="A1" s="11">
        <v>38375</v>
      </c>
      <c r="E1" s="22" t="s">
        <v>45</v>
      </c>
      <c r="F1" s="12" t="s">
        <v>31</v>
      </c>
      <c r="J1" s="12"/>
    </row>
    <row r="2" s="10" customFormat="1" ht="12.75"/>
    <row r="3" spans="1:12" s="16" customFormat="1" ht="51">
      <c r="A3" s="13" t="s">
        <v>3</v>
      </c>
      <c r="B3" s="14" t="s">
        <v>15</v>
      </c>
      <c r="C3" s="14" t="s">
        <v>14</v>
      </c>
      <c r="D3" s="14" t="s">
        <v>40</v>
      </c>
      <c r="E3" s="14" t="s">
        <v>37</v>
      </c>
      <c r="F3" s="14" t="s">
        <v>36</v>
      </c>
      <c r="G3" s="14" t="s">
        <v>4</v>
      </c>
      <c r="H3" s="14" t="s">
        <v>16</v>
      </c>
      <c r="I3" s="14" t="s">
        <v>6</v>
      </c>
      <c r="J3" s="15" t="s">
        <v>38</v>
      </c>
      <c r="K3" s="14" t="s">
        <v>39</v>
      </c>
      <c r="L3" s="14" t="s">
        <v>5</v>
      </c>
    </row>
    <row r="4" spans="1:12" ht="12.75">
      <c r="A4" s="41">
        <v>95</v>
      </c>
      <c r="B4" s="42">
        <v>5.3</v>
      </c>
      <c r="C4" s="44">
        <f aca="true" t="shared" si="0" ref="C4:C13">$B4*$E4</f>
        <v>106</v>
      </c>
      <c r="D4" s="47">
        <v>90</v>
      </c>
      <c r="E4" s="43">
        <v>20</v>
      </c>
      <c r="F4" s="45">
        <v>0.09</v>
      </c>
      <c r="G4" s="46">
        <v>2</v>
      </c>
      <c r="H4" s="49">
        <v>0.2</v>
      </c>
      <c r="I4" s="71" t="s">
        <v>298</v>
      </c>
      <c r="J4" s="48">
        <v>14366.962</v>
      </c>
      <c r="K4" s="50">
        <f aca="true" t="shared" si="1" ref="K4:K13">(J4-(H4*(B4/G4)*1000))/(((E4*B4)*(1-F4))-((B5-B4)+(B4/G4)))</f>
        <v>147.81499839760707</v>
      </c>
      <c r="L4" s="71" t="s">
        <v>298</v>
      </c>
    </row>
    <row r="5" spans="1:12" ht="12.75">
      <c r="A5" s="41">
        <v>96</v>
      </c>
      <c r="B5" s="42">
        <v>5.5</v>
      </c>
      <c r="C5" s="44">
        <f t="shared" si="0"/>
        <v>110</v>
      </c>
      <c r="D5" s="47">
        <v>92.2</v>
      </c>
      <c r="E5" s="43">
        <v>20</v>
      </c>
      <c r="F5" s="45">
        <v>0.08634252149692377</v>
      </c>
      <c r="G5" s="46">
        <v>2</v>
      </c>
      <c r="H5" s="49">
        <v>0.15</v>
      </c>
      <c r="I5" s="51">
        <f aca="true" t="shared" si="2" ref="I5:I13">((C5/6)+(C5/6)+(((((C4*(1-F4))-((B5-B4)+(B4/G4)))+((C5*(1-F5))-((B6-B5)+(B5/G5)))))/6)+B5)*1.05</f>
        <v>77.79840646118421</v>
      </c>
      <c r="J5" s="48">
        <v>12366.962</v>
      </c>
      <c r="K5" s="50">
        <f t="shared" si="1"/>
        <v>122.04368082730049</v>
      </c>
      <c r="L5" s="51">
        <f aca="true" t="shared" si="3" ref="L5:L13">(K5-122)^2</f>
        <v>0.0019080146736553537</v>
      </c>
    </row>
    <row r="6" spans="1:12" ht="12.75">
      <c r="A6" s="41">
        <v>97</v>
      </c>
      <c r="B6" s="42">
        <v>5.3</v>
      </c>
      <c r="C6" s="44">
        <f t="shared" si="0"/>
        <v>106</v>
      </c>
      <c r="D6" s="47">
        <v>92.2</v>
      </c>
      <c r="E6" s="43">
        <v>20</v>
      </c>
      <c r="F6" s="45">
        <v>0.03</v>
      </c>
      <c r="G6" s="46">
        <v>2</v>
      </c>
      <c r="H6" s="49">
        <v>0.2</v>
      </c>
      <c r="I6" s="51">
        <f t="shared" si="2"/>
        <v>77.37140646118422</v>
      </c>
      <c r="J6" s="48">
        <v>15432.26</v>
      </c>
      <c r="K6" s="50">
        <f t="shared" si="1"/>
        <v>148.47324897877854</v>
      </c>
      <c r="L6" s="51">
        <f t="shared" si="3"/>
        <v>700.8329114923991</v>
      </c>
    </row>
    <row r="7" spans="1:12" ht="12.75">
      <c r="A7" s="41">
        <v>98</v>
      </c>
      <c r="B7" s="42">
        <v>5.1</v>
      </c>
      <c r="C7" s="44">
        <f t="shared" si="0"/>
        <v>102</v>
      </c>
      <c r="D7" s="47">
        <v>94.6</v>
      </c>
      <c r="E7" s="43">
        <v>20</v>
      </c>
      <c r="F7" s="45">
        <v>0.03</v>
      </c>
      <c r="G7" s="46">
        <v>2</v>
      </c>
      <c r="H7" s="49">
        <v>0.2</v>
      </c>
      <c r="I7" s="51">
        <f t="shared" si="2"/>
        <v>75.6805</v>
      </c>
      <c r="J7" s="48">
        <v>13786.95</v>
      </c>
      <c r="K7" s="50">
        <f t="shared" si="1"/>
        <v>136.18781413478308</v>
      </c>
      <c r="L7" s="51">
        <f t="shared" si="3"/>
        <v>201.2940699231506</v>
      </c>
    </row>
    <row r="8" spans="1:12" ht="12.75">
      <c r="A8" s="41">
        <v>99</v>
      </c>
      <c r="B8" s="42">
        <v>4</v>
      </c>
      <c r="C8" s="44">
        <f t="shared" si="0"/>
        <v>80</v>
      </c>
      <c r="D8" s="47">
        <v>85</v>
      </c>
      <c r="E8" s="43">
        <v>20</v>
      </c>
      <c r="F8" s="45">
        <v>0.03</v>
      </c>
      <c r="G8" s="46">
        <v>2.952604567255767</v>
      </c>
      <c r="H8" s="49">
        <v>0.2</v>
      </c>
      <c r="I8" s="51">
        <f t="shared" si="2"/>
        <v>62.428671182279885</v>
      </c>
      <c r="J8" s="48">
        <v>9983.84</v>
      </c>
      <c r="K8" s="50">
        <f t="shared" si="1"/>
        <v>129.083111367901</v>
      </c>
      <c r="L8" s="51">
        <f t="shared" si="3"/>
        <v>50.17046665008854</v>
      </c>
    </row>
    <row r="9" spans="1:12" ht="12.75">
      <c r="A9" s="41">
        <v>2000</v>
      </c>
      <c r="B9" s="42">
        <v>5</v>
      </c>
      <c r="C9" s="44">
        <f t="shared" si="0"/>
        <v>100</v>
      </c>
      <c r="D9" s="47">
        <v>85</v>
      </c>
      <c r="E9" s="43">
        <v>20</v>
      </c>
      <c r="F9" s="45">
        <v>0.10992193991760021</v>
      </c>
      <c r="G9" s="46">
        <v>3</v>
      </c>
      <c r="H9" s="49">
        <v>0.2</v>
      </c>
      <c r="I9" s="51">
        <f t="shared" si="2"/>
        <v>68.70262056705523</v>
      </c>
      <c r="J9" s="48">
        <v>10983.84</v>
      </c>
      <c r="K9" s="50">
        <f t="shared" si="1"/>
        <v>121.94146706759476</v>
      </c>
      <c r="L9" s="51">
        <f t="shared" si="3"/>
        <v>0.003426104175956673</v>
      </c>
    </row>
    <row r="10" spans="1:12" ht="12.75">
      <c r="A10" s="41">
        <v>2001</v>
      </c>
      <c r="B10" s="42">
        <v>5</v>
      </c>
      <c r="C10" s="44">
        <f t="shared" si="0"/>
        <v>100</v>
      </c>
      <c r="D10" s="47">
        <v>86</v>
      </c>
      <c r="E10" s="43">
        <v>20</v>
      </c>
      <c r="F10" s="45">
        <v>0.12524570194926474</v>
      </c>
      <c r="G10" s="46">
        <v>3</v>
      </c>
      <c r="H10" s="49">
        <v>0.2</v>
      </c>
      <c r="I10" s="51">
        <f t="shared" si="2"/>
        <v>70.37623293399653</v>
      </c>
      <c r="J10" s="48">
        <v>10680.89</v>
      </c>
      <c r="K10" s="50">
        <f t="shared" si="1"/>
        <v>122.01046547253121</v>
      </c>
      <c r="L10" s="51">
        <f t="shared" si="3"/>
        <v>0.0001095261153014854</v>
      </c>
    </row>
    <row r="11" spans="1:12" ht="12.75">
      <c r="A11" s="41">
        <v>2002</v>
      </c>
      <c r="B11" s="42">
        <v>6</v>
      </c>
      <c r="C11" s="44">
        <f t="shared" si="0"/>
        <v>116.55275189748815</v>
      </c>
      <c r="D11" s="47">
        <v>84</v>
      </c>
      <c r="E11" s="43">
        <v>19.42545864958136</v>
      </c>
      <c r="F11" s="45">
        <v>0.1997773014066671</v>
      </c>
      <c r="G11" s="46">
        <v>3</v>
      </c>
      <c r="H11" s="49">
        <v>0.15</v>
      </c>
      <c r="I11" s="51">
        <f t="shared" si="2"/>
        <v>78.25692430242232</v>
      </c>
      <c r="J11" s="48">
        <v>11680.89</v>
      </c>
      <c r="K11" s="50">
        <f t="shared" si="1"/>
        <v>122.02331735207937</v>
      </c>
      <c r="L11" s="51">
        <f t="shared" si="3"/>
        <v>0.0005436989079934931</v>
      </c>
    </row>
    <row r="12" spans="1:12" ht="12.75">
      <c r="A12" s="41">
        <v>2003</v>
      </c>
      <c r="B12" s="42">
        <v>4</v>
      </c>
      <c r="C12" s="44">
        <f t="shared" si="0"/>
        <v>80</v>
      </c>
      <c r="D12" s="47">
        <v>70</v>
      </c>
      <c r="E12" s="43">
        <v>20</v>
      </c>
      <c r="F12" s="45">
        <v>0.03</v>
      </c>
      <c r="G12" s="46">
        <v>3</v>
      </c>
      <c r="H12" s="49">
        <v>0.2</v>
      </c>
      <c r="I12" s="51">
        <f t="shared" si="2"/>
        <v>61.69359425574692</v>
      </c>
      <c r="J12" s="48">
        <v>9467.05</v>
      </c>
      <c r="K12" s="50">
        <f t="shared" si="1"/>
        <v>122.23715677590788</v>
      </c>
      <c r="L12" s="51">
        <f t="shared" si="3"/>
        <v>0.05624333635901908</v>
      </c>
    </row>
    <row r="13" spans="1:13" ht="12.75">
      <c r="A13" s="41">
        <v>2004</v>
      </c>
      <c r="B13" s="42">
        <v>5</v>
      </c>
      <c r="C13" s="44">
        <f t="shared" si="0"/>
        <v>99.30981486040781</v>
      </c>
      <c r="D13" s="47">
        <v>73</v>
      </c>
      <c r="E13" s="43">
        <v>19.861962972081564</v>
      </c>
      <c r="F13" s="45">
        <v>0.19995320530593402</v>
      </c>
      <c r="G13" s="46">
        <v>2</v>
      </c>
      <c r="H13" s="49">
        <v>0.15000646895497077</v>
      </c>
      <c r="I13" s="51">
        <f t="shared" si="2"/>
        <v>66.64678920343722</v>
      </c>
      <c r="J13" s="48">
        <v>9767.05</v>
      </c>
      <c r="K13" s="50">
        <f t="shared" si="1"/>
        <v>122.04975721711706</v>
      </c>
      <c r="L13" s="51">
        <f t="shared" si="3"/>
        <v>0.002475780655234419</v>
      </c>
      <c r="M13" s="9"/>
    </row>
    <row r="14" spans="1:12" ht="12.75">
      <c r="A14" s="41">
        <v>2005</v>
      </c>
      <c r="B14" s="52">
        <v>5</v>
      </c>
      <c r="C14" s="53"/>
      <c r="D14" s="53"/>
      <c r="E14" s="53"/>
      <c r="F14" s="53"/>
      <c r="G14" s="53"/>
      <c r="H14" s="54"/>
      <c r="I14" s="53"/>
      <c r="J14" s="53"/>
      <c r="K14" s="53"/>
      <c r="L14" s="53"/>
    </row>
    <row r="15" spans="2:12" ht="12.75">
      <c r="B15" s="17"/>
      <c r="C15" s="17"/>
      <c r="D15" s="17"/>
      <c r="H15" s="19"/>
      <c r="K15" s="2">
        <f>AVERAGE(K5:K13)</f>
        <v>127.33889102155483</v>
      </c>
      <c r="L15" s="24">
        <f>SUM(L5:L13)</f>
        <v>952.3621545265254</v>
      </c>
    </row>
    <row r="16" spans="7:8" ht="12.75">
      <c r="G16" s="22"/>
      <c r="H16" s="7"/>
    </row>
    <row r="17" spans="7:8" ht="12.75">
      <c r="G17" s="22"/>
      <c r="H17" s="7"/>
    </row>
    <row r="24" ht="12.75">
      <c r="J24" s="12"/>
    </row>
    <row r="25" spans="7:10" ht="12.75">
      <c r="G25" s="20"/>
      <c r="H25" s="19"/>
      <c r="J25" s="7"/>
    </row>
    <row r="26" spans="7:10" ht="12.75">
      <c r="G26" s="22"/>
      <c r="H26" s="7"/>
      <c r="J26" s="2"/>
    </row>
    <row r="27" spans="7:10" ht="12.75">
      <c r="G27" s="22"/>
      <c r="H27" s="7"/>
      <c r="J27" s="7"/>
    </row>
    <row r="28" spans="8:10" ht="12.75">
      <c r="H28" s="7"/>
      <c r="J28" s="7"/>
    </row>
    <row r="33" ht="12.75">
      <c r="J33" s="12"/>
    </row>
    <row r="34" ht="12.75">
      <c r="J34" s="12"/>
    </row>
    <row r="35" spans="7:10" ht="12.75">
      <c r="G35" s="23"/>
      <c r="H35" s="19"/>
      <c r="J35" s="7"/>
    </row>
    <row r="36" spans="8:10" ht="12.75">
      <c r="H36" s="7"/>
      <c r="J36" s="2"/>
    </row>
    <row r="37" spans="8:10" ht="12.75">
      <c r="H37" s="7"/>
      <c r="J37" s="7"/>
    </row>
    <row r="38" spans="8:10" ht="12.75">
      <c r="H38" s="7"/>
      <c r="J38" s="7"/>
    </row>
    <row r="43" ht="12.75">
      <c r="J43" s="12"/>
    </row>
    <row r="44" ht="12.75">
      <c r="J44" s="12"/>
    </row>
    <row r="45" spans="7:10" ht="12.75">
      <c r="G45" s="23"/>
      <c r="H45" s="19"/>
      <c r="J45" s="7"/>
    </row>
    <row r="46" spans="8:10" ht="12.75">
      <c r="H46" s="7"/>
      <c r="J46" s="2"/>
    </row>
    <row r="47" spans="8:10" ht="12.75">
      <c r="H47" s="7"/>
      <c r="J47" s="7"/>
    </row>
    <row r="48" spans="8:10" ht="12.75">
      <c r="H48" s="7"/>
      <c r="J48" s="7"/>
    </row>
    <row r="55" spans="7:8" ht="12.75">
      <c r="G55" s="23"/>
      <c r="H55" s="19"/>
    </row>
    <row r="56" ht="12.75">
      <c r="H56" s="7"/>
    </row>
    <row r="57" ht="12.75">
      <c r="H57" s="7"/>
    </row>
    <row r="58" ht="12.75">
      <c r="H58" s="7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12.28125" style="1" bestFit="1" customWidth="1"/>
    <col min="3" max="4" width="11.00390625" style="1" customWidth="1"/>
    <col min="5" max="6" width="12.00390625" style="1" customWidth="1"/>
    <col min="7" max="7" width="10.8515625" style="1" customWidth="1"/>
    <col min="8" max="8" width="10.421875" style="1" customWidth="1"/>
    <col min="9" max="9" width="12.00390625" style="1" customWidth="1"/>
    <col min="10" max="10" width="10.00390625" style="1" customWidth="1"/>
    <col min="11" max="11" width="12.00390625" style="1" bestFit="1" customWidth="1"/>
    <col min="12" max="12" width="8.140625" style="1" bestFit="1" customWidth="1"/>
    <col min="13" max="13" width="14.57421875" style="1" customWidth="1"/>
    <col min="14" max="16384" width="9.140625" style="1" customWidth="1"/>
  </cols>
  <sheetData>
    <row r="1" spans="1:10" ht="12.75">
      <c r="A1" s="11">
        <v>38375</v>
      </c>
      <c r="E1" s="22" t="s">
        <v>45</v>
      </c>
      <c r="F1" s="12" t="s">
        <v>32</v>
      </c>
      <c r="J1" s="12"/>
    </row>
    <row r="2" s="10" customFormat="1" ht="12.75"/>
    <row r="3" spans="1:12" s="16" customFormat="1" ht="51">
      <c r="A3" s="13" t="s">
        <v>3</v>
      </c>
      <c r="B3" s="14" t="s">
        <v>15</v>
      </c>
      <c r="C3" s="14" t="s">
        <v>14</v>
      </c>
      <c r="D3" s="14" t="s">
        <v>40</v>
      </c>
      <c r="E3" s="14" t="s">
        <v>37</v>
      </c>
      <c r="F3" s="14" t="s">
        <v>36</v>
      </c>
      <c r="G3" s="14" t="s">
        <v>4</v>
      </c>
      <c r="H3" s="14" t="s">
        <v>16</v>
      </c>
      <c r="I3" s="14" t="s">
        <v>6</v>
      </c>
      <c r="J3" s="15" t="s">
        <v>38</v>
      </c>
      <c r="K3" s="14" t="s">
        <v>39</v>
      </c>
      <c r="L3" s="14" t="s">
        <v>5</v>
      </c>
    </row>
    <row r="4" spans="1:12" ht="12.75">
      <c r="A4" s="41">
        <v>95</v>
      </c>
      <c r="B4" s="42">
        <v>13.9</v>
      </c>
      <c r="C4" s="44">
        <f aca="true" t="shared" si="0" ref="C4:C13">$B4*$E4</f>
        <v>208.5</v>
      </c>
      <c r="D4" s="47">
        <v>155.6</v>
      </c>
      <c r="E4" s="43">
        <v>15</v>
      </c>
      <c r="F4" s="56">
        <v>0.15</v>
      </c>
      <c r="G4" s="46">
        <v>2</v>
      </c>
      <c r="H4" s="49">
        <v>0.2</v>
      </c>
      <c r="I4" s="71" t="s">
        <v>298</v>
      </c>
      <c r="J4" s="48">
        <v>23566.68</v>
      </c>
      <c r="K4" s="50">
        <f aca="true" t="shared" si="1" ref="K4:K13">(J4-(H4*(B4/G4)*1000))/(((E4*B4)*(1-F4))-((B5-B4)+(B4/G4)))</f>
        <v>128.72837033812218</v>
      </c>
      <c r="L4" s="71" t="s">
        <v>298</v>
      </c>
    </row>
    <row r="5" spans="1:12" ht="12.75">
      <c r="A5" s="41">
        <v>96</v>
      </c>
      <c r="B5" s="42">
        <v>11.9</v>
      </c>
      <c r="C5" s="44">
        <f t="shared" si="0"/>
        <v>238</v>
      </c>
      <c r="D5" s="47">
        <v>181.6</v>
      </c>
      <c r="E5" s="43">
        <v>20</v>
      </c>
      <c r="F5" s="56">
        <v>0.1958546201110142</v>
      </c>
      <c r="G5" s="46">
        <v>2</v>
      </c>
      <c r="H5" s="49">
        <v>0.19854808845019262</v>
      </c>
      <c r="I5" s="51">
        <f aca="true" t="shared" si="2" ref="I5:I13">((C5/6)+(C5/6)+(((((C4*(1-F4))-((B5-B4)+(B4/G4)))+((C5*(1-F5))-((B6-B5)+(B5/G5)))))/6)+B5)*1.05</f>
        <v>158.56953007237627</v>
      </c>
      <c r="J5" s="55">
        <v>23926.63</v>
      </c>
      <c r="K5" s="50">
        <f t="shared" si="1"/>
        <v>122.00001943429966</v>
      </c>
      <c r="L5" s="51">
        <f aca="true" t="shared" si="3" ref="L5:L13">(K5-122)^2</f>
        <v>3.7769200324893495E-10</v>
      </c>
    </row>
    <row r="6" spans="1:12" ht="12.75">
      <c r="A6" s="41">
        <v>97</v>
      </c>
      <c r="B6" s="42">
        <v>10.9</v>
      </c>
      <c r="C6" s="44">
        <f t="shared" si="0"/>
        <v>218</v>
      </c>
      <c r="D6" s="47">
        <v>165.1</v>
      </c>
      <c r="E6" s="43">
        <v>20</v>
      </c>
      <c r="F6" s="56">
        <v>0.03</v>
      </c>
      <c r="G6" s="46">
        <v>2</v>
      </c>
      <c r="H6" s="49">
        <v>0.2</v>
      </c>
      <c r="I6" s="51">
        <f t="shared" si="2"/>
        <v>156.4756550723763</v>
      </c>
      <c r="J6" s="48">
        <v>28882.26</v>
      </c>
      <c r="K6" s="50">
        <f t="shared" si="1"/>
        <v>134.7111628132422</v>
      </c>
      <c r="L6" s="51">
        <f t="shared" si="3"/>
        <v>161.5736600647513</v>
      </c>
    </row>
    <row r="7" spans="1:12" ht="12.75">
      <c r="A7" s="41">
        <v>98</v>
      </c>
      <c r="B7" s="42">
        <v>10.6</v>
      </c>
      <c r="C7" s="44">
        <f t="shared" si="0"/>
        <v>212</v>
      </c>
      <c r="D7" s="47">
        <v>165.6</v>
      </c>
      <c r="E7" s="43">
        <v>20</v>
      </c>
      <c r="F7" s="56">
        <v>0.03</v>
      </c>
      <c r="G7" s="46">
        <v>2</v>
      </c>
      <c r="H7" s="49">
        <v>0.2</v>
      </c>
      <c r="I7" s="51">
        <f t="shared" si="2"/>
        <v>156.45875</v>
      </c>
      <c r="J7" s="48">
        <v>26000</v>
      </c>
      <c r="K7" s="50">
        <f t="shared" si="1"/>
        <v>124.61277106025783</v>
      </c>
      <c r="L7" s="51">
        <f t="shared" si="3"/>
        <v>6.826572613320812</v>
      </c>
    </row>
    <row r="8" spans="1:12" ht="12.75">
      <c r="A8" s="41">
        <v>99</v>
      </c>
      <c r="B8" s="42">
        <v>10.8</v>
      </c>
      <c r="C8" s="44">
        <f t="shared" si="0"/>
        <v>216</v>
      </c>
      <c r="D8" s="47">
        <v>177.4</v>
      </c>
      <c r="E8" s="43">
        <v>20</v>
      </c>
      <c r="F8" s="56">
        <v>0.03</v>
      </c>
      <c r="G8" s="46">
        <v>2</v>
      </c>
      <c r="H8" s="49">
        <v>0.2</v>
      </c>
      <c r="I8" s="51">
        <f t="shared" si="2"/>
        <v>157.3705</v>
      </c>
      <c r="J8" s="48">
        <v>26433.84</v>
      </c>
      <c r="K8" s="50">
        <f t="shared" si="1"/>
        <v>125.31553973902729</v>
      </c>
      <c r="L8" s="51">
        <f t="shared" si="3"/>
        <v>10.992803761069128</v>
      </c>
    </row>
    <row r="9" spans="1:12" ht="12.75">
      <c r="A9" s="41">
        <v>2000</v>
      </c>
      <c r="B9" s="42">
        <v>12.6</v>
      </c>
      <c r="C9" s="44">
        <f t="shared" si="0"/>
        <v>252</v>
      </c>
      <c r="D9" s="47">
        <v>162.3</v>
      </c>
      <c r="E9" s="43">
        <v>20</v>
      </c>
      <c r="F9" s="56">
        <v>0.03</v>
      </c>
      <c r="G9" s="46">
        <v>2</v>
      </c>
      <c r="H9" s="49">
        <v>0.2</v>
      </c>
      <c r="I9" s="51">
        <f t="shared" si="2"/>
        <v>178.598</v>
      </c>
      <c r="J9" s="48">
        <v>34632.42</v>
      </c>
      <c r="K9" s="50">
        <f t="shared" si="1"/>
        <v>139.84420046932618</v>
      </c>
      <c r="L9" s="51">
        <f t="shared" si="3"/>
        <v>318.41549038950075</v>
      </c>
    </row>
    <row r="10" spans="1:12" ht="12.75">
      <c r="A10" s="41">
        <v>2001</v>
      </c>
      <c r="B10" s="42">
        <v>12.1</v>
      </c>
      <c r="C10" s="44">
        <f t="shared" si="0"/>
        <v>236.9231664379017</v>
      </c>
      <c r="D10" s="47">
        <v>163.5</v>
      </c>
      <c r="E10" s="43">
        <v>19.580426978338984</v>
      </c>
      <c r="F10" s="56">
        <v>0.038860750632813176</v>
      </c>
      <c r="G10" s="46">
        <v>2</v>
      </c>
      <c r="H10" s="49">
        <v>0.19792036935567378</v>
      </c>
      <c r="I10" s="51">
        <f t="shared" si="2"/>
        <v>176.02418526413445</v>
      </c>
      <c r="J10" s="48">
        <v>28130.89</v>
      </c>
      <c r="K10" s="50">
        <f t="shared" si="1"/>
        <v>122.00000423508712</v>
      </c>
      <c r="L10" s="51">
        <f t="shared" si="3"/>
        <v>1.7935962899858666E-11</v>
      </c>
    </row>
    <row r="11" spans="1:12" ht="12.75">
      <c r="A11" s="41">
        <v>2002</v>
      </c>
      <c r="B11" s="42">
        <v>13</v>
      </c>
      <c r="C11" s="44">
        <f t="shared" si="0"/>
        <v>249.93195060789117</v>
      </c>
      <c r="D11" s="47">
        <v>173.2</v>
      </c>
      <c r="E11" s="43">
        <v>19.225534662145474</v>
      </c>
      <c r="F11" s="56">
        <v>0.06814877302398076</v>
      </c>
      <c r="G11" s="46">
        <v>2</v>
      </c>
      <c r="H11" s="49">
        <v>0.19943679555440233</v>
      </c>
      <c r="I11" s="51">
        <f t="shared" si="2"/>
        <v>179.38015381966358</v>
      </c>
      <c r="J11" s="48">
        <v>28917.05</v>
      </c>
      <c r="K11" s="50">
        <f t="shared" si="1"/>
        <v>121.99993223961856</v>
      </c>
      <c r="L11" s="51">
        <f t="shared" si="3"/>
        <v>4.591469293024693E-09</v>
      </c>
    </row>
    <row r="12" spans="1:12" ht="12.75">
      <c r="A12" s="41">
        <v>2003</v>
      </c>
      <c r="B12" s="42">
        <v>13</v>
      </c>
      <c r="C12" s="44">
        <f t="shared" si="0"/>
        <v>238.8000722181344</v>
      </c>
      <c r="D12" s="47">
        <v>165</v>
      </c>
      <c r="E12" s="43">
        <v>18.369236324471878</v>
      </c>
      <c r="F12" s="56">
        <v>0.03134399323747744</v>
      </c>
      <c r="G12" s="46">
        <v>2</v>
      </c>
      <c r="H12" s="49">
        <v>0.19163542028648903</v>
      </c>
      <c r="I12" s="51">
        <f t="shared" si="2"/>
        <v>176.5425661370284</v>
      </c>
      <c r="J12" s="48">
        <v>28917.05</v>
      </c>
      <c r="K12" s="50">
        <f t="shared" si="1"/>
        <v>121.99988799278047</v>
      </c>
      <c r="L12" s="51">
        <f t="shared" si="3"/>
        <v>1.2545617226338563E-08</v>
      </c>
    </row>
    <row r="13" spans="1:13" ht="12.75">
      <c r="A13" s="41">
        <v>2004</v>
      </c>
      <c r="B13" s="42">
        <v>11</v>
      </c>
      <c r="C13" s="44">
        <f t="shared" si="0"/>
        <v>220</v>
      </c>
      <c r="D13" s="47">
        <v>168</v>
      </c>
      <c r="E13" s="43">
        <v>20</v>
      </c>
      <c r="F13" s="56">
        <v>0.047770354885844496</v>
      </c>
      <c r="G13" s="46">
        <v>2</v>
      </c>
      <c r="H13" s="49">
        <v>0.18730768095904785</v>
      </c>
      <c r="I13" s="51">
        <f t="shared" si="2"/>
        <v>163.9409881015435</v>
      </c>
      <c r="J13" s="48">
        <v>25917.05</v>
      </c>
      <c r="K13" s="50">
        <f t="shared" si="1"/>
        <v>122.0000690221348</v>
      </c>
      <c r="L13" s="51">
        <f t="shared" si="3"/>
        <v>4.764055091687406E-09</v>
      </c>
      <c r="M13" s="9"/>
    </row>
    <row r="14" spans="1:12" ht="12.75">
      <c r="A14" s="41">
        <v>2005</v>
      </c>
      <c r="B14" s="52">
        <v>11</v>
      </c>
      <c r="C14" s="53"/>
      <c r="D14" s="53"/>
      <c r="E14" s="53"/>
      <c r="F14" s="53"/>
      <c r="G14" s="53"/>
      <c r="H14" s="54"/>
      <c r="I14" s="53"/>
      <c r="J14" s="53"/>
      <c r="K14" s="53"/>
      <c r="L14" s="53"/>
    </row>
    <row r="15" spans="2:12" ht="12.75">
      <c r="B15" s="17"/>
      <c r="C15" s="17"/>
      <c r="D15" s="17"/>
      <c r="H15" s="19"/>
      <c r="K15" s="2">
        <f>AVERAGE(K5:K13)</f>
        <v>126.05373188953045</v>
      </c>
      <c r="L15" s="24">
        <f>SUM(L5:L13)</f>
        <v>497.8085268509388</v>
      </c>
    </row>
    <row r="16" spans="7:8" ht="12.75">
      <c r="G16" s="22"/>
      <c r="H16" s="7"/>
    </row>
    <row r="17" spans="7:8" ht="12.75">
      <c r="G17" s="22"/>
      <c r="H17" s="7"/>
    </row>
    <row r="24" ht="12.75">
      <c r="J24" s="12"/>
    </row>
    <row r="25" spans="7:10" ht="12.75">
      <c r="G25" s="20"/>
      <c r="H25" s="19"/>
      <c r="J25" s="7"/>
    </row>
    <row r="26" spans="7:10" ht="12.75">
      <c r="G26" s="22"/>
      <c r="H26" s="7"/>
      <c r="J26" s="2"/>
    </row>
    <row r="27" spans="7:10" ht="12.75">
      <c r="G27" s="22"/>
      <c r="H27" s="7"/>
      <c r="J27" s="7"/>
    </row>
    <row r="28" spans="8:10" ht="12.75">
      <c r="H28" s="7"/>
      <c r="J28" s="7"/>
    </row>
    <row r="33" ht="12.75">
      <c r="J33" s="12"/>
    </row>
    <row r="34" ht="12.75">
      <c r="J34" s="12"/>
    </row>
    <row r="35" spans="7:10" ht="12.75">
      <c r="G35" s="23"/>
      <c r="H35" s="19"/>
      <c r="J35" s="7"/>
    </row>
    <row r="36" spans="8:10" ht="12.75">
      <c r="H36" s="7"/>
      <c r="J36" s="2"/>
    </row>
    <row r="37" spans="8:10" ht="12.75">
      <c r="H37" s="7"/>
      <c r="J37" s="7"/>
    </row>
    <row r="38" spans="8:10" ht="12.75">
      <c r="H38" s="7"/>
      <c r="J38" s="7"/>
    </row>
    <row r="43" ht="12.75">
      <c r="J43" s="12"/>
    </row>
    <row r="44" ht="12.75">
      <c r="J44" s="12"/>
    </row>
    <row r="45" spans="7:10" ht="12.75">
      <c r="G45" s="23"/>
      <c r="H45" s="19"/>
      <c r="J45" s="7"/>
    </row>
    <row r="46" spans="8:10" ht="12.75">
      <c r="H46" s="7"/>
      <c r="J46" s="2"/>
    </row>
    <row r="47" spans="8:10" ht="12.75">
      <c r="H47" s="7"/>
      <c r="J47" s="7"/>
    </row>
    <row r="48" spans="8:10" ht="12.75">
      <c r="H48" s="7"/>
      <c r="J48" s="7"/>
    </row>
    <row r="55" spans="7:8" ht="12.75">
      <c r="G55" s="23"/>
      <c r="H55" s="19"/>
    </row>
    <row r="56" ht="12.75">
      <c r="H56" s="7"/>
    </row>
    <row r="57" ht="12.75">
      <c r="H57" s="7"/>
    </row>
    <row r="58" ht="12.75">
      <c r="H58" s="7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12.28125" style="1" bestFit="1" customWidth="1"/>
    <col min="3" max="4" width="11.00390625" style="1" customWidth="1"/>
    <col min="5" max="6" width="12.00390625" style="1" customWidth="1"/>
    <col min="7" max="7" width="10.8515625" style="1" customWidth="1"/>
    <col min="8" max="8" width="10.28125" style="1" customWidth="1"/>
    <col min="9" max="9" width="12.00390625" style="1" customWidth="1"/>
    <col min="10" max="10" width="10.00390625" style="1" customWidth="1"/>
    <col min="11" max="11" width="12.00390625" style="1" bestFit="1" customWidth="1"/>
    <col min="12" max="12" width="8.140625" style="1" bestFit="1" customWidth="1"/>
    <col min="13" max="13" width="14.57421875" style="1" customWidth="1"/>
    <col min="14" max="16384" width="9.140625" style="1" customWidth="1"/>
  </cols>
  <sheetData>
    <row r="1" spans="1:10" ht="12.75">
      <c r="A1" s="11">
        <v>38375</v>
      </c>
      <c r="E1" s="22" t="s">
        <v>45</v>
      </c>
      <c r="F1" s="12" t="s">
        <v>33</v>
      </c>
      <c r="J1" s="12"/>
    </row>
    <row r="2" s="10" customFormat="1" ht="12.75"/>
    <row r="3" spans="1:12" s="16" customFormat="1" ht="51">
      <c r="A3" s="13" t="s">
        <v>3</v>
      </c>
      <c r="B3" s="14" t="s">
        <v>15</v>
      </c>
      <c r="C3" s="14" t="s">
        <v>14</v>
      </c>
      <c r="D3" s="14" t="s">
        <v>40</v>
      </c>
      <c r="E3" s="14" t="s">
        <v>37</v>
      </c>
      <c r="F3" s="14" t="s">
        <v>36</v>
      </c>
      <c r="G3" s="14" t="s">
        <v>4</v>
      </c>
      <c r="H3" s="14" t="s">
        <v>16</v>
      </c>
      <c r="I3" s="14" t="s">
        <v>6</v>
      </c>
      <c r="J3" s="15" t="s">
        <v>38</v>
      </c>
      <c r="K3" s="14" t="s">
        <v>39</v>
      </c>
      <c r="L3" s="14" t="s">
        <v>5</v>
      </c>
    </row>
    <row r="4" spans="1:12" ht="12.75">
      <c r="A4" s="41">
        <v>95</v>
      </c>
      <c r="B4" s="42">
        <v>6.7</v>
      </c>
      <c r="C4" s="44">
        <f aca="true" t="shared" si="0" ref="C4:C13">$B4*$E4</f>
        <v>67</v>
      </c>
      <c r="D4" s="47">
        <v>95.7</v>
      </c>
      <c r="E4" s="43">
        <v>10</v>
      </c>
      <c r="F4" s="45">
        <v>0.11</v>
      </c>
      <c r="G4" s="46">
        <v>3</v>
      </c>
      <c r="H4" s="49">
        <v>0.2</v>
      </c>
      <c r="I4" s="71" t="s">
        <v>298</v>
      </c>
      <c r="J4" s="48">
        <v>6295</v>
      </c>
      <c r="K4" s="50">
        <f aca="true" t="shared" si="1" ref="K4:K13">(J4-(H4*(B4/G4)*1000))/(((E4*B4)*(1-F4))-((B5-B4)+(B4/G4)))</f>
        <v>100.83912868555663</v>
      </c>
      <c r="L4" s="71" t="s">
        <v>298</v>
      </c>
    </row>
    <row r="5" spans="1:12" ht="12.75">
      <c r="A5" s="41">
        <v>96</v>
      </c>
      <c r="B5" s="42">
        <v>6.1</v>
      </c>
      <c r="C5" s="44">
        <f t="shared" si="0"/>
        <v>121.96855634727515</v>
      </c>
      <c r="D5" s="47">
        <v>119.4</v>
      </c>
      <c r="E5" s="43">
        <v>19.994845302831994</v>
      </c>
      <c r="F5" s="45">
        <v>0.2</v>
      </c>
      <c r="G5" s="46">
        <v>2</v>
      </c>
      <c r="H5" s="49">
        <v>0.15</v>
      </c>
      <c r="I5" s="51">
        <f aca="true" t="shared" si="2" ref="I5:I13">((C5/6)+(C5/6)+(((((C4*(1-F4))-((B5-B4)+(B4/G4)))+((C5*(1-F5))-((B6-B5)+(B5/G5)))))/6)+B5)*1.05</f>
        <v>76.0827592768315</v>
      </c>
      <c r="J5" s="55">
        <v>12178.63</v>
      </c>
      <c r="K5" s="50">
        <f t="shared" si="1"/>
        <v>121.80980900016772</v>
      </c>
      <c r="L5" s="51">
        <f aca="true" t="shared" si="3" ref="L5:L13">(K5-122)^2</f>
        <v>0.03617261641720315</v>
      </c>
    </row>
    <row r="6" spans="1:12" ht="12.75">
      <c r="A6" s="41">
        <v>97</v>
      </c>
      <c r="B6" s="42">
        <v>4.4</v>
      </c>
      <c r="C6" s="44">
        <f t="shared" si="0"/>
        <v>88</v>
      </c>
      <c r="D6" s="47">
        <v>100.7</v>
      </c>
      <c r="E6" s="43">
        <v>20</v>
      </c>
      <c r="F6" s="45">
        <v>0.03</v>
      </c>
      <c r="G6" s="46">
        <v>2</v>
      </c>
      <c r="H6" s="49">
        <v>0.2</v>
      </c>
      <c r="I6" s="51">
        <f t="shared" si="2"/>
        <v>66.53234788861852</v>
      </c>
      <c r="J6" s="48">
        <v>12134.26</v>
      </c>
      <c r="K6" s="50">
        <f t="shared" si="1"/>
        <v>143.38229524276605</v>
      </c>
      <c r="L6" s="51">
        <f t="shared" si="3"/>
        <v>457.2025498488156</v>
      </c>
    </row>
    <row r="7" spans="1:12" ht="12.75">
      <c r="A7" s="41">
        <v>98</v>
      </c>
      <c r="B7" s="42">
        <v>6</v>
      </c>
      <c r="C7" s="44">
        <f t="shared" si="0"/>
        <v>120</v>
      </c>
      <c r="D7" s="47">
        <v>105</v>
      </c>
      <c r="E7" s="43">
        <v>20</v>
      </c>
      <c r="F7" s="45">
        <v>0.03</v>
      </c>
      <c r="G7" s="46">
        <v>2</v>
      </c>
      <c r="H7" s="49">
        <v>0.2</v>
      </c>
      <c r="I7" s="51">
        <f t="shared" si="2"/>
        <v>82.31300000000002</v>
      </c>
      <c r="J7" s="48">
        <v>16489</v>
      </c>
      <c r="K7" s="50">
        <f t="shared" si="1"/>
        <v>140.85992907801418</v>
      </c>
      <c r="L7" s="51">
        <f t="shared" si="3"/>
        <v>355.6969248277246</v>
      </c>
    </row>
    <row r="8" spans="1:12" ht="12.75">
      <c r="A8" s="41">
        <v>99</v>
      </c>
      <c r="B8" s="42">
        <v>6.6</v>
      </c>
      <c r="C8" s="44">
        <f t="shared" si="0"/>
        <v>132</v>
      </c>
      <c r="D8" s="47">
        <v>117.6</v>
      </c>
      <c r="E8" s="43">
        <v>20</v>
      </c>
      <c r="F8" s="45">
        <v>0.03</v>
      </c>
      <c r="G8" s="46">
        <v>3</v>
      </c>
      <c r="H8" s="49">
        <v>0.2</v>
      </c>
      <c r="I8" s="51">
        <f t="shared" si="2"/>
        <v>94.6645</v>
      </c>
      <c r="J8" s="48">
        <v>15685.84</v>
      </c>
      <c r="K8" s="50">
        <f t="shared" si="1"/>
        <v>122.4172153524972</v>
      </c>
      <c r="L8" s="51">
        <f t="shared" si="3"/>
        <v>0.1740686503593584</v>
      </c>
    </row>
    <row r="9" spans="1:12" ht="12.75">
      <c r="A9" s="41">
        <v>2000</v>
      </c>
      <c r="B9" s="42">
        <v>7.9</v>
      </c>
      <c r="C9" s="44">
        <f t="shared" si="0"/>
        <v>158</v>
      </c>
      <c r="D9" s="47">
        <v>117.5</v>
      </c>
      <c r="E9" s="43">
        <v>20</v>
      </c>
      <c r="F9" s="45">
        <v>0.03</v>
      </c>
      <c r="G9" s="46">
        <v>2</v>
      </c>
      <c r="H9" s="49">
        <v>0.2</v>
      </c>
      <c r="I9" s="51">
        <f t="shared" si="2"/>
        <v>111.55375</v>
      </c>
      <c r="J9" s="48">
        <v>20884.42</v>
      </c>
      <c r="K9" s="50">
        <f t="shared" si="1"/>
        <v>134.40184603036585</v>
      </c>
      <c r="L9" s="51">
        <f t="shared" si="3"/>
        <v>153.8057849609011</v>
      </c>
    </row>
    <row r="10" spans="1:12" ht="12.75">
      <c r="A10" s="41">
        <v>2001</v>
      </c>
      <c r="B10" s="42">
        <v>7.7</v>
      </c>
      <c r="C10" s="44">
        <f t="shared" si="0"/>
        <v>141.9117285548483</v>
      </c>
      <c r="D10" s="47">
        <v>105.6</v>
      </c>
      <c r="E10" s="43">
        <v>18.43009461751277</v>
      </c>
      <c r="F10" s="45">
        <v>0.13375219496784166</v>
      </c>
      <c r="G10" s="46">
        <v>3</v>
      </c>
      <c r="H10" s="49">
        <v>0.2</v>
      </c>
      <c r="I10" s="51">
        <f t="shared" si="2"/>
        <v>105.24456491709769</v>
      </c>
      <c r="J10" s="48">
        <v>15382.89</v>
      </c>
      <c r="K10" s="50">
        <f t="shared" si="1"/>
        <v>122.01757490309467</v>
      </c>
      <c r="L10" s="51">
        <f t="shared" si="3"/>
        <v>0.0003088772187870069</v>
      </c>
    </row>
    <row r="11" spans="1:12" ht="12.75">
      <c r="A11" s="41">
        <v>2002</v>
      </c>
      <c r="B11" s="42">
        <v>6.2</v>
      </c>
      <c r="C11" s="44">
        <f t="shared" si="0"/>
        <v>124</v>
      </c>
      <c r="D11" s="47">
        <v>102</v>
      </c>
      <c r="E11" s="43">
        <v>20</v>
      </c>
      <c r="F11" s="45">
        <v>0.03</v>
      </c>
      <c r="G11" s="46">
        <v>2.99978075348928</v>
      </c>
      <c r="H11" s="49">
        <v>0.2</v>
      </c>
      <c r="I11" s="51">
        <f t="shared" si="2"/>
        <v>91.83601682291741</v>
      </c>
      <c r="J11" s="48">
        <v>15169.05</v>
      </c>
      <c r="K11" s="50">
        <f t="shared" si="1"/>
        <v>125.35288037099225</v>
      </c>
      <c r="L11" s="51">
        <f t="shared" si="3"/>
        <v>11.241806782185147</v>
      </c>
    </row>
    <row r="12" spans="1:12" ht="12.75">
      <c r="A12" s="41">
        <v>2003</v>
      </c>
      <c r="B12" s="42">
        <v>6.7</v>
      </c>
      <c r="C12" s="44">
        <f t="shared" si="0"/>
        <v>134</v>
      </c>
      <c r="D12" s="47">
        <v>103.4</v>
      </c>
      <c r="E12" s="43">
        <v>20</v>
      </c>
      <c r="F12" s="45">
        <v>0.14847363507511613</v>
      </c>
      <c r="G12" s="46">
        <v>3</v>
      </c>
      <c r="H12" s="49">
        <v>0.2</v>
      </c>
      <c r="I12" s="51">
        <f t="shared" si="2"/>
        <v>94.21726682417182</v>
      </c>
      <c r="J12" s="48">
        <v>14169.05</v>
      </c>
      <c r="K12" s="50">
        <f t="shared" si="1"/>
        <v>122.0079752524331</v>
      </c>
      <c r="L12" s="51">
        <f t="shared" si="3"/>
        <v>6.360465137164339E-05</v>
      </c>
    </row>
    <row r="13" spans="1:13" ht="12.75">
      <c r="A13" s="41">
        <v>2004</v>
      </c>
      <c r="B13" s="42">
        <v>6.1</v>
      </c>
      <c r="C13" s="44">
        <f t="shared" si="0"/>
        <v>122</v>
      </c>
      <c r="D13" s="47">
        <v>89.7</v>
      </c>
      <c r="E13" s="43">
        <v>20</v>
      </c>
      <c r="F13" s="45">
        <v>0.06153266657239998</v>
      </c>
      <c r="G13" s="46">
        <v>2</v>
      </c>
      <c r="H13" s="49">
        <v>0.18787165004643347</v>
      </c>
      <c r="I13" s="51">
        <f t="shared" si="2"/>
        <v>88.28998749283446</v>
      </c>
      <c r="J13" s="48">
        <v>14169.05</v>
      </c>
      <c r="K13" s="50">
        <f t="shared" si="1"/>
        <v>121.99994325909039</v>
      </c>
      <c r="L13" s="51">
        <f t="shared" si="3"/>
        <v>3.2195308237668327E-09</v>
      </c>
      <c r="M13" s="9"/>
    </row>
    <row r="14" spans="1:12" ht="12.75">
      <c r="A14" s="41">
        <v>2005</v>
      </c>
      <c r="B14" s="52">
        <v>6.1</v>
      </c>
      <c r="C14" s="53"/>
      <c r="D14" s="53"/>
      <c r="E14" s="53"/>
      <c r="F14" s="53"/>
      <c r="G14" s="53"/>
      <c r="H14" s="54"/>
      <c r="I14" s="53"/>
      <c r="J14" s="53"/>
      <c r="K14" s="53"/>
      <c r="L14" s="53"/>
    </row>
    <row r="15" spans="2:12" ht="12.75">
      <c r="B15" s="17"/>
      <c r="C15" s="17"/>
      <c r="D15" s="17"/>
      <c r="H15" s="19"/>
      <c r="K15" s="2">
        <f>AVERAGE(K5:K13)</f>
        <v>128.24994094326905</v>
      </c>
      <c r="L15" s="24">
        <f>SUM(L5:L13)</f>
        <v>978.1576801714925</v>
      </c>
    </row>
    <row r="16" spans="7:8" ht="12.75">
      <c r="G16" s="22"/>
      <c r="H16" s="7"/>
    </row>
    <row r="17" spans="7:8" ht="12.75">
      <c r="G17" s="22"/>
      <c r="H17" s="7"/>
    </row>
    <row r="24" ht="12.75">
      <c r="J24" s="12"/>
    </row>
    <row r="25" spans="7:10" ht="12.75">
      <c r="G25" s="20"/>
      <c r="H25" s="19"/>
      <c r="J25" s="7"/>
    </row>
    <row r="26" spans="7:10" ht="12.75">
      <c r="G26" s="22"/>
      <c r="H26" s="7"/>
      <c r="J26" s="2"/>
    </row>
    <row r="27" spans="7:10" ht="12.75">
      <c r="G27" s="22"/>
      <c r="H27" s="7"/>
      <c r="J27" s="7"/>
    </row>
    <row r="28" spans="8:10" ht="12.75">
      <c r="H28" s="7"/>
      <c r="J28" s="7"/>
    </row>
    <row r="33" ht="12.75">
      <c r="J33" s="12"/>
    </row>
    <row r="34" ht="12.75">
      <c r="J34" s="12"/>
    </row>
    <row r="35" spans="7:10" ht="12.75">
      <c r="G35" s="23"/>
      <c r="H35" s="19"/>
      <c r="J35" s="7"/>
    </row>
    <row r="36" spans="8:10" ht="12.75">
      <c r="H36" s="7"/>
      <c r="J36" s="2"/>
    </row>
    <row r="37" spans="8:10" ht="12.75">
      <c r="H37" s="7"/>
      <c r="J37" s="7"/>
    </row>
    <row r="38" spans="8:10" ht="12.75">
      <c r="H38" s="7"/>
      <c r="J38" s="7"/>
    </row>
    <row r="43" ht="12.75">
      <c r="J43" s="12"/>
    </row>
    <row r="44" ht="12.75">
      <c r="J44" s="12"/>
    </row>
    <row r="45" spans="7:10" ht="12.75">
      <c r="G45" s="23"/>
      <c r="H45" s="19"/>
      <c r="J45" s="7"/>
    </row>
    <row r="46" spans="8:10" ht="12.75">
      <c r="H46" s="7"/>
      <c r="J46" s="2"/>
    </row>
    <row r="47" spans="8:10" ht="12.75">
      <c r="H47" s="7"/>
      <c r="J47" s="7"/>
    </row>
    <row r="48" spans="8:10" ht="12.75">
      <c r="H48" s="7"/>
      <c r="J48" s="7"/>
    </row>
    <row r="55" spans="7:8" ht="12.75">
      <c r="G55" s="23"/>
      <c r="H55" s="19"/>
    </row>
    <row r="56" ht="12.75">
      <c r="H56" s="7"/>
    </row>
    <row r="57" ht="12.75">
      <c r="H57" s="7"/>
    </row>
    <row r="58" ht="12.75">
      <c r="H58" s="7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9.7109375" style="1" bestFit="1" customWidth="1"/>
    <col min="3" max="4" width="9.7109375" style="1" customWidth="1"/>
    <col min="5" max="5" width="11.421875" style="1" bestFit="1" customWidth="1"/>
    <col min="6" max="6" width="8.140625" style="1" customWidth="1"/>
    <col min="7" max="7" width="10.421875" style="1" customWidth="1"/>
    <col min="8" max="8" width="9.8515625" style="1" customWidth="1"/>
    <col min="9" max="9" width="12.00390625" style="1" customWidth="1"/>
    <col min="10" max="10" width="10.00390625" style="1" customWidth="1"/>
    <col min="11" max="11" width="12.00390625" style="1" bestFit="1" customWidth="1"/>
    <col min="12" max="12" width="14.00390625" style="1" bestFit="1" customWidth="1"/>
    <col min="13" max="13" width="14.57421875" style="1" customWidth="1"/>
    <col min="14" max="16384" width="9.140625" style="1" customWidth="1"/>
  </cols>
  <sheetData>
    <row r="1" spans="1:10" ht="12.75">
      <c r="A1" s="11" t="s">
        <v>315</v>
      </c>
      <c r="E1" s="22"/>
      <c r="J1" s="12"/>
    </row>
    <row r="2" spans="2:12" s="10" customFormat="1" ht="12.75">
      <c r="B2" s="10" t="s">
        <v>46</v>
      </c>
      <c r="E2" s="10" t="s">
        <v>47</v>
      </c>
      <c r="F2" s="10" t="s">
        <v>47</v>
      </c>
      <c r="G2" s="10" t="s">
        <v>47</v>
      </c>
      <c r="H2" s="10" t="s">
        <v>46</v>
      </c>
      <c r="I2" s="10" t="s">
        <v>47</v>
      </c>
      <c r="J2" s="10" t="s">
        <v>46</v>
      </c>
      <c r="K2" s="10" t="s">
        <v>48</v>
      </c>
      <c r="L2" s="10" t="s">
        <v>48</v>
      </c>
    </row>
    <row r="3" spans="1:12" s="16" customFormat="1" ht="51">
      <c r="A3" s="13" t="s">
        <v>3</v>
      </c>
      <c r="B3" s="14" t="s">
        <v>43</v>
      </c>
      <c r="C3" s="14" t="s">
        <v>14</v>
      </c>
      <c r="D3" s="14" t="s">
        <v>40</v>
      </c>
      <c r="E3" s="14" t="s">
        <v>37</v>
      </c>
      <c r="F3" s="14" t="s">
        <v>42</v>
      </c>
      <c r="G3" s="14" t="s">
        <v>44</v>
      </c>
      <c r="H3" s="14" t="s">
        <v>16</v>
      </c>
      <c r="I3" s="14" t="s">
        <v>41</v>
      </c>
      <c r="J3" s="15" t="s">
        <v>38</v>
      </c>
      <c r="K3" s="14" t="s">
        <v>39</v>
      </c>
      <c r="L3" s="14" t="s">
        <v>5</v>
      </c>
    </row>
    <row r="4" spans="1:12" ht="12.75">
      <c r="A4" s="41">
        <v>95</v>
      </c>
      <c r="B4" s="42">
        <v>436</v>
      </c>
      <c r="C4" s="44">
        <f aca="true" t="shared" si="0" ref="C4:C13">$B4*$E4</f>
        <v>6758</v>
      </c>
      <c r="D4" s="47">
        <v>5032</v>
      </c>
      <c r="E4" s="84">
        <v>15.5</v>
      </c>
      <c r="F4" s="56">
        <v>0.1</v>
      </c>
      <c r="G4" s="76">
        <v>3</v>
      </c>
      <c r="H4" s="49">
        <v>0.16</v>
      </c>
      <c r="I4" s="71" t="s">
        <v>298</v>
      </c>
      <c r="J4" s="48">
        <v>837000</v>
      </c>
      <c r="K4" s="50">
        <f aca="true" t="shared" si="1" ref="K4:K13">(J4-(H4*(B4/G4)*1000))/(((B4*E4)*(1-F4))-((B5-B4)+(B4/G4)))</f>
        <v>135.7858787669785</v>
      </c>
      <c r="L4" s="71" t="s">
        <v>298</v>
      </c>
    </row>
    <row r="5" spans="1:12" ht="12.75">
      <c r="A5" s="41">
        <v>96</v>
      </c>
      <c r="B5" s="42">
        <v>380</v>
      </c>
      <c r="C5" s="44">
        <f t="shared" si="0"/>
        <v>6840</v>
      </c>
      <c r="D5" s="47">
        <v>5289</v>
      </c>
      <c r="E5" s="84">
        <v>18</v>
      </c>
      <c r="F5" s="56">
        <v>0.1</v>
      </c>
      <c r="G5" s="76">
        <v>3</v>
      </c>
      <c r="H5" s="49">
        <v>0.15</v>
      </c>
      <c r="I5" s="51">
        <f aca="true" t="shared" si="2" ref="I5:I13">((C5/6)+(C5/6)+(((((C4*(1-F4))-((B5-B4)+(B4/G4)))+((C5*(1-F5))-((B6-B5)+(B5/G5)))))/6)+B5)*1.05</f>
        <v>4903.01</v>
      </c>
      <c r="J5" s="48">
        <v>722157</v>
      </c>
      <c r="K5" s="50">
        <f t="shared" si="1"/>
        <v>115.94959599846095</v>
      </c>
      <c r="L5" s="51">
        <f aca="true" t="shared" si="3" ref="L5:L13">(K5-122)^2</f>
        <v>36.60738858183975</v>
      </c>
    </row>
    <row r="6" spans="1:12" ht="12.75">
      <c r="A6" s="41">
        <v>97</v>
      </c>
      <c r="B6" s="42">
        <v>345</v>
      </c>
      <c r="C6" s="44">
        <f t="shared" si="0"/>
        <v>6727.5</v>
      </c>
      <c r="D6" s="47">
        <v>4931</v>
      </c>
      <c r="E6" s="84">
        <v>19.5</v>
      </c>
      <c r="F6" s="56">
        <v>0.11</v>
      </c>
      <c r="G6" s="76">
        <v>3</v>
      </c>
      <c r="H6" s="49">
        <v>0.15</v>
      </c>
      <c r="I6" s="51">
        <f t="shared" si="2"/>
        <v>4797.7664583333335</v>
      </c>
      <c r="J6" s="48">
        <v>709896</v>
      </c>
      <c r="K6" s="50">
        <f t="shared" si="1"/>
        <v>118.87908212083634</v>
      </c>
      <c r="L6" s="51">
        <f t="shared" si="3"/>
        <v>9.740128408483372</v>
      </c>
    </row>
    <row r="7" spans="1:12" ht="12.75">
      <c r="A7" s="41">
        <v>98</v>
      </c>
      <c r="B7" s="42">
        <v>391</v>
      </c>
      <c r="C7" s="44">
        <f t="shared" si="0"/>
        <v>7038</v>
      </c>
      <c r="D7" s="47">
        <v>5479</v>
      </c>
      <c r="E7" s="84">
        <v>18</v>
      </c>
      <c r="F7" s="56">
        <v>0.08</v>
      </c>
      <c r="G7" s="76">
        <v>3</v>
      </c>
      <c r="H7" s="49">
        <v>0.15</v>
      </c>
      <c r="I7" s="51">
        <f t="shared" si="2"/>
        <v>5005.892791666667</v>
      </c>
      <c r="J7" s="48">
        <v>789637</v>
      </c>
      <c r="K7" s="50">
        <f t="shared" si="1"/>
        <v>121.14711786335309</v>
      </c>
      <c r="L7" s="51">
        <f t="shared" si="3"/>
        <v>0.7274079390114013</v>
      </c>
    </row>
    <row r="8" spans="1:12" ht="12.75">
      <c r="A8" s="41">
        <v>99</v>
      </c>
      <c r="B8" s="42">
        <v>379</v>
      </c>
      <c r="C8" s="44">
        <f t="shared" si="0"/>
        <v>7011.5</v>
      </c>
      <c r="D8" s="47">
        <v>5335</v>
      </c>
      <c r="E8" s="84">
        <v>18.5</v>
      </c>
      <c r="F8" s="56">
        <v>0.09</v>
      </c>
      <c r="G8" s="76">
        <v>3</v>
      </c>
      <c r="H8" s="49">
        <v>0.15</v>
      </c>
      <c r="I8" s="51">
        <f t="shared" si="2"/>
        <v>5064.282708333333</v>
      </c>
      <c r="J8" s="48">
        <v>793410</v>
      </c>
      <c r="K8" s="50">
        <f t="shared" si="1"/>
        <v>123.2209667312724</v>
      </c>
      <c r="L8" s="51">
        <f t="shared" si="3"/>
        <v>1.490759758874004</v>
      </c>
    </row>
    <row r="9" spans="1:12" ht="12.75">
      <c r="A9" s="41">
        <v>2000</v>
      </c>
      <c r="B9" s="42">
        <v>348</v>
      </c>
      <c r="C9" s="44">
        <f t="shared" si="0"/>
        <v>6612</v>
      </c>
      <c r="D9" s="47">
        <v>4834</v>
      </c>
      <c r="E9" s="84">
        <v>19</v>
      </c>
      <c r="F9" s="56">
        <v>0.08</v>
      </c>
      <c r="G9" s="76">
        <v>3</v>
      </c>
      <c r="H9" s="49">
        <v>0.15</v>
      </c>
      <c r="I9" s="51">
        <f t="shared" si="2"/>
        <v>4824.605041666668</v>
      </c>
      <c r="J9" s="48">
        <v>688881</v>
      </c>
      <c r="K9" s="50">
        <f t="shared" si="1"/>
        <v>112.43745855687504</v>
      </c>
      <c r="L9" s="51">
        <f t="shared" si="3"/>
        <v>91.44219885148233</v>
      </c>
    </row>
    <row r="10" spans="1:12" ht="12.75">
      <c r="A10" s="41">
        <v>2001</v>
      </c>
      <c r="B10" s="42">
        <v>343</v>
      </c>
      <c r="C10" s="44">
        <f t="shared" si="0"/>
        <v>6517</v>
      </c>
      <c r="D10" s="47">
        <v>4822</v>
      </c>
      <c r="E10" s="84">
        <v>19</v>
      </c>
      <c r="F10" s="56">
        <v>0.07</v>
      </c>
      <c r="G10" s="76">
        <v>3</v>
      </c>
      <c r="H10" s="49">
        <v>0.15</v>
      </c>
      <c r="I10" s="51">
        <f t="shared" si="2"/>
        <v>4720.190416666667</v>
      </c>
      <c r="J10" s="48">
        <v>741818</v>
      </c>
      <c r="K10" s="50">
        <f t="shared" si="1"/>
        <v>122.6488722699534</v>
      </c>
      <c r="L10" s="51">
        <f t="shared" si="3"/>
        <v>0.42103522271447913</v>
      </c>
    </row>
    <row r="11" spans="1:12" ht="12.75">
      <c r="A11" s="41">
        <v>2002</v>
      </c>
      <c r="B11" s="42">
        <v>381</v>
      </c>
      <c r="C11" s="44">
        <f t="shared" si="0"/>
        <v>6096</v>
      </c>
      <c r="D11" s="47">
        <v>5082</v>
      </c>
      <c r="E11" s="84">
        <v>16</v>
      </c>
      <c r="F11" s="56">
        <v>0.07</v>
      </c>
      <c r="G11" s="76">
        <v>3</v>
      </c>
      <c r="H11" s="49">
        <v>0.15</v>
      </c>
      <c r="I11" s="51">
        <f t="shared" si="2"/>
        <v>4548.207416666666</v>
      </c>
      <c r="J11" s="48">
        <f>J10</f>
        <v>741818</v>
      </c>
      <c r="K11" s="50">
        <f t="shared" si="1"/>
        <v>128.99016290458445</v>
      </c>
      <c r="L11" s="51">
        <f t="shared" si="3"/>
        <v>48.862377432628534</v>
      </c>
    </row>
    <row r="12" spans="1:13" ht="12.75">
      <c r="A12" s="41">
        <v>2003</v>
      </c>
      <c r="B12" s="42">
        <v>320</v>
      </c>
      <c r="C12" s="44">
        <f t="shared" si="0"/>
        <v>6400</v>
      </c>
      <c r="D12" s="47">
        <v>4900</v>
      </c>
      <c r="E12" s="84">
        <v>20</v>
      </c>
      <c r="F12" s="56">
        <v>0.07</v>
      </c>
      <c r="G12" s="76">
        <v>3</v>
      </c>
      <c r="H12" s="49">
        <v>0.15</v>
      </c>
      <c r="I12" s="51">
        <f t="shared" si="2"/>
        <v>4579.507333333334</v>
      </c>
      <c r="J12" s="48">
        <f>J11</f>
        <v>741818</v>
      </c>
      <c r="K12" s="50">
        <f t="shared" si="1"/>
        <v>124.17050638686132</v>
      </c>
      <c r="L12" s="51">
        <f t="shared" si="3"/>
        <v>4.71109797540578</v>
      </c>
      <c r="M12" s="9"/>
    </row>
    <row r="13" spans="1:12" ht="12.75">
      <c r="A13" s="41">
        <v>2004</v>
      </c>
      <c r="B13" s="62">
        <v>320</v>
      </c>
      <c r="C13" s="53">
        <f t="shared" si="0"/>
        <v>6400</v>
      </c>
      <c r="D13" s="73">
        <v>4900</v>
      </c>
      <c r="E13" s="84">
        <v>20</v>
      </c>
      <c r="F13" s="85">
        <v>0.07</v>
      </c>
      <c r="G13" s="86">
        <v>3</v>
      </c>
      <c r="H13" s="75">
        <v>0.15</v>
      </c>
      <c r="I13" s="51">
        <f t="shared" si="2"/>
        <v>4677.866666666667</v>
      </c>
      <c r="J13" s="74">
        <f>J12</f>
        <v>741818</v>
      </c>
      <c r="K13" s="50">
        <f t="shared" si="1"/>
        <v>117.72567041522493</v>
      </c>
      <c r="L13" s="51">
        <f t="shared" si="3"/>
        <v>18.26989339928346</v>
      </c>
    </row>
    <row r="14" spans="7:12" ht="12.75">
      <c r="G14" s="19"/>
      <c r="H14" s="18"/>
      <c r="K14" s="2">
        <f>AVERAGE(K5:K13)</f>
        <v>120.57438147193577</v>
      </c>
      <c r="L14" s="87">
        <f>SUM(L5:L13)</f>
        <v>212.2722875697231</v>
      </c>
    </row>
    <row r="15" spans="6:8" ht="12.75">
      <c r="F15" s="22"/>
      <c r="G15" s="7"/>
      <c r="H15" s="2"/>
    </row>
    <row r="16" spans="6:8" ht="12.75">
      <c r="F16" s="22"/>
      <c r="G16" s="7"/>
      <c r="H16" s="2"/>
    </row>
    <row r="17" ht="12.75">
      <c r="H17" s="8"/>
    </row>
    <row r="18" ht="12.75">
      <c r="H18" s="8"/>
    </row>
    <row r="23" ht="12.75">
      <c r="J23" s="12"/>
    </row>
    <row r="24" spans="6:10" ht="12.75">
      <c r="F24" s="20"/>
      <c r="G24" s="19"/>
      <c r="J24" s="7"/>
    </row>
    <row r="25" spans="6:10" ht="12.75">
      <c r="F25" s="22"/>
      <c r="G25" s="7"/>
      <c r="H25" s="2"/>
      <c r="J25" s="2"/>
    </row>
    <row r="26" spans="6:10" ht="12.75">
      <c r="F26" s="22"/>
      <c r="G26" s="7"/>
      <c r="H26" s="2"/>
      <c r="J26" s="7"/>
    </row>
    <row r="27" spans="7:10" ht="12.75">
      <c r="G27" s="7"/>
      <c r="H27" s="8"/>
      <c r="J27" s="7"/>
    </row>
    <row r="28" ht="12.75">
      <c r="H28" s="8"/>
    </row>
    <row r="32" ht="12.75">
      <c r="J32" s="12"/>
    </row>
    <row r="33" ht="12.75">
      <c r="J33" s="12"/>
    </row>
    <row r="34" spans="6:10" ht="12.75">
      <c r="F34" s="23"/>
      <c r="G34" s="19"/>
      <c r="J34" s="7"/>
    </row>
    <row r="35" spans="7:10" ht="12.75">
      <c r="G35" s="7"/>
      <c r="H35" s="2"/>
      <c r="J35" s="2"/>
    </row>
    <row r="36" spans="7:10" ht="12.75">
      <c r="G36" s="7"/>
      <c r="H36" s="2"/>
      <c r="J36" s="7"/>
    </row>
    <row r="37" spans="7:10" ht="12.75">
      <c r="G37" s="7"/>
      <c r="H37" s="8"/>
      <c r="J37" s="7"/>
    </row>
    <row r="38" ht="12.75">
      <c r="H38" s="8"/>
    </row>
    <row r="42" ht="12.75">
      <c r="J42" s="12"/>
    </row>
    <row r="43" ht="12.75">
      <c r="J43" s="12"/>
    </row>
    <row r="44" spans="6:10" ht="12.75">
      <c r="F44" s="23"/>
      <c r="G44" s="19"/>
      <c r="J44" s="7"/>
    </row>
    <row r="45" spans="7:10" ht="12.75">
      <c r="G45" s="7"/>
      <c r="H45" s="2"/>
      <c r="J45" s="2"/>
    </row>
    <row r="46" spans="7:10" ht="12.75">
      <c r="G46" s="7"/>
      <c r="H46" s="2"/>
      <c r="J46" s="7"/>
    </row>
    <row r="47" spans="7:10" ht="12.75">
      <c r="G47" s="7"/>
      <c r="H47" s="8"/>
      <c r="J47" s="7"/>
    </row>
    <row r="48" ht="12.75">
      <c r="H48" s="8"/>
    </row>
    <row r="54" spans="6:7" ht="12.75">
      <c r="F54" s="23"/>
      <c r="G54" s="19"/>
    </row>
    <row r="55" spans="7:8" ht="12.75">
      <c r="G55" s="7"/>
      <c r="H55" s="2"/>
    </row>
    <row r="56" spans="7:8" ht="12.75">
      <c r="G56" s="7"/>
      <c r="H56" s="2"/>
    </row>
    <row r="57" spans="7:8" ht="12.75">
      <c r="G57" s="7"/>
      <c r="H57" s="8"/>
    </row>
    <row r="58" ht="12.75">
      <c r="H58" s="8"/>
    </row>
  </sheetData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12.8515625" style="1" bestFit="1" customWidth="1"/>
    <col min="3" max="4" width="12.8515625" style="1" customWidth="1"/>
    <col min="5" max="5" width="11.7109375" style="1" customWidth="1"/>
    <col min="6" max="6" width="8.8515625" style="1" customWidth="1"/>
    <col min="7" max="7" width="10.57421875" style="1" bestFit="1" customWidth="1"/>
    <col min="8" max="8" width="9.8515625" style="1" customWidth="1"/>
    <col min="9" max="9" width="9.00390625" style="1" bestFit="1" customWidth="1"/>
    <col min="10" max="10" width="10.00390625" style="1" customWidth="1"/>
    <col min="11" max="11" width="12.00390625" style="1" bestFit="1" customWidth="1"/>
    <col min="12" max="12" width="9.7109375" style="1" bestFit="1" customWidth="1"/>
    <col min="13" max="16384" width="11.7109375" style="1" customWidth="1"/>
  </cols>
  <sheetData>
    <row r="1" spans="1:10" ht="12.75">
      <c r="A1" s="11" t="s">
        <v>327</v>
      </c>
      <c r="J1" s="12"/>
    </row>
    <row r="2" spans="2:12" s="10" customFormat="1" ht="12.75">
      <c r="B2" s="10" t="s">
        <v>46</v>
      </c>
      <c r="E2" s="10" t="s">
        <v>47</v>
      </c>
      <c r="F2" s="10" t="s">
        <v>47</v>
      </c>
      <c r="G2" s="10" t="s">
        <v>47</v>
      </c>
      <c r="H2" s="10" t="s">
        <v>46</v>
      </c>
      <c r="I2" s="10" t="s">
        <v>47</v>
      </c>
      <c r="J2" s="10" t="s">
        <v>46</v>
      </c>
      <c r="K2" s="10" t="s">
        <v>48</v>
      </c>
      <c r="L2" s="10" t="s">
        <v>48</v>
      </c>
    </row>
    <row r="3" spans="1:12" s="16" customFormat="1" ht="51">
      <c r="A3" s="13" t="s">
        <v>3</v>
      </c>
      <c r="B3" s="14" t="s">
        <v>43</v>
      </c>
      <c r="C3" s="14" t="s">
        <v>14</v>
      </c>
      <c r="D3" s="14" t="s">
        <v>40</v>
      </c>
      <c r="E3" s="14" t="s">
        <v>37</v>
      </c>
      <c r="F3" s="14" t="s">
        <v>42</v>
      </c>
      <c r="G3" s="14" t="s">
        <v>44</v>
      </c>
      <c r="H3" s="14" t="s">
        <v>16</v>
      </c>
      <c r="I3" s="14" t="s">
        <v>41</v>
      </c>
      <c r="J3" s="15" t="s">
        <v>38</v>
      </c>
      <c r="K3" s="14" t="s">
        <v>39</v>
      </c>
      <c r="L3" s="14" t="s">
        <v>5</v>
      </c>
    </row>
    <row r="4" spans="1:12" ht="12.75">
      <c r="A4" s="41">
        <v>95</v>
      </c>
      <c r="B4" s="62">
        <f>'sertes HU'!B4-'országos adatok'!B4</f>
        <v>3.8800000000000523</v>
      </c>
      <c r="C4" s="77">
        <f>'sertes HU'!C4-'országos adatok'!C4</f>
        <v>698.3277124541119</v>
      </c>
      <c r="D4" s="78">
        <f>'sertes HU'!D4-'országos adatok'!D4</f>
        <v>30.299999999999272</v>
      </c>
      <c r="E4" s="76">
        <f>'sertes HU'!E4-'országos adatok'!E4</f>
        <v>1.4768761280526501</v>
      </c>
      <c r="F4" s="90">
        <f>'sertes HU'!F4-'országos adatok'!F4</f>
        <v>-0.0020865516492939856</v>
      </c>
      <c r="G4" s="76">
        <f>'sertes HU'!G4-'országos adatok'!G4</f>
        <v>0.38334259002129034</v>
      </c>
      <c r="H4" s="46">
        <f>'sertes HU'!H4-'országos adatok'!H4</f>
        <v>-0.007069332592798322</v>
      </c>
      <c r="I4" s="92" t="s">
        <v>298</v>
      </c>
      <c r="J4" s="78">
        <f>'sertes HU'!J4-'országos adatok'!J4</f>
        <v>201105.90199999989</v>
      </c>
      <c r="K4" s="81">
        <f>'sertes HU'!K4-'országos adatok'!K4</f>
        <v>21.6980210443795</v>
      </c>
      <c r="L4" s="92" t="s">
        <v>298</v>
      </c>
    </row>
    <row r="5" spans="1:12" ht="12.75">
      <c r="A5" s="41">
        <v>96</v>
      </c>
      <c r="B5" s="62">
        <f>'sertes HU'!B5-'országos adatok'!B5</f>
        <v>3.851000000000056</v>
      </c>
      <c r="C5" s="77">
        <f>'sertes HU'!C5-'országos adatok'!C5</f>
        <v>1004.0534050712959</v>
      </c>
      <c r="D5" s="78">
        <f>'sertes HU'!D5-'országos adatok'!D5</f>
        <v>36.410000000000764</v>
      </c>
      <c r="E5" s="76">
        <f>'sertes HU'!E5-'országos adatok'!E5</f>
        <v>2.4850136649872656</v>
      </c>
      <c r="F5" s="90">
        <f>'sertes HU'!F5-'országos adatok'!F5</f>
        <v>-0.040499944771669905</v>
      </c>
      <c r="G5" s="76">
        <f>'sertes HU'!G5-'országos adatok'!G5</f>
        <v>0.3741274226081006</v>
      </c>
      <c r="H5" s="46">
        <f>'sertes HU'!H5-'országos adatok'!H5</f>
        <v>-0.013625691556969854</v>
      </c>
      <c r="I5" s="77">
        <f>'sertes HU'!I5-'országos adatok'!I5</f>
        <v>674.1007657387163</v>
      </c>
      <c r="J5" s="78">
        <f>'sertes HU'!J5-'országos adatok'!J5</f>
        <v>105473.00199999986</v>
      </c>
      <c r="K5" s="81">
        <f>'sertes HU'!K5-'országos adatok'!K5</f>
        <v>-5.0092928115562785</v>
      </c>
      <c r="L5" s="77">
        <f>'sertes HU'!L5-'országos adatok'!L5</f>
        <v>35.52347607193241</v>
      </c>
    </row>
    <row r="6" spans="1:12" ht="12.75">
      <c r="A6" s="41">
        <v>97</v>
      </c>
      <c r="B6" s="62">
        <f>'sertes HU'!B6-'országos adatok'!B6</f>
        <v>0.6200000000001182</v>
      </c>
      <c r="C6" s="77">
        <f>'sertes HU'!C6-'országos adatok'!C6</f>
        <v>1131.7890992764687</v>
      </c>
      <c r="D6" s="78">
        <f>'sertes HU'!D6-'országos adatok'!D6</f>
        <v>10.197000000000116</v>
      </c>
      <c r="E6" s="76">
        <f>'sertes HU'!E6-'országos adatok'!E6</f>
        <v>3.251347637134753</v>
      </c>
      <c r="F6" s="90">
        <f>'sertes HU'!F6-'országos adatok'!F6</f>
        <v>-0.014105821657781958</v>
      </c>
      <c r="G6" s="76">
        <f>'sertes HU'!G6-'országos adatok'!G6</f>
        <v>0.6341664186796621</v>
      </c>
      <c r="H6" s="46">
        <f>'sertes HU'!H6-'országos adatok'!H6</f>
        <v>-0.020170873156736074</v>
      </c>
      <c r="I6" s="77">
        <f>'sertes HU'!I6-'országos adatok'!I6</f>
        <v>794.9430414755584</v>
      </c>
      <c r="J6" s="78">
        <f>'sertes HU'!J6-'országos adatok'!J6</f>
        <v>84339.05999999994</v>
      </c>
      <c r="K6" s="81">
        <f>'sertes HU'!K6-'országos adatok'!K6</f>
        <v>-8.647764066217476</v>
      </c>
      <c r="L6" s="77">
        <f>'sertes HU'!L6-'országos adatok'!L6</f>
        <v>-20.80590036686798</v>
      </c>
    </row>
    <row r="7" spans="1:12" ht="12.75">
      <c r="A7" s="41">
        <v>98</v>
      </c>
      <c r="B7" s="62">
        <f>'sertes HU'!B7-'országos adatok'!B7</f>
        <v>1.9899999999999523</v>
      </c>
      <c r="C7" s="77">
        <f>'sertes HU'!C7-'országos adatok'!C7</f>
        <v>1126.9626228958714</v>
      </c>
      <c r="D7" s="78">
        <f>'sertes HU'!D7-'országos adatok'!D7</f>
        <v>15.928999999999178</v>
      </c>
      <c r="E7" s="76">
        <f>'sertes HU'!E7-'országos adatok'!E7</f>
        <v>2.804921783234036</v>
      </c>
      <c r="F7" s="90">
        <f>'sertes HU'!F7-'országos adatok'!F7</f>
        <v>-0.04861969989265595</v>
      </c>
      <c r="G7" s="76">
        <f>'sertes HU'!G7-'országos adatok'!G7</f>
        <v>0.3108579835523342</v>
      </c>
      <c r="H7" s="46">
        <f>'sertes HU'!H7-'országos adatok'!H7</f>
        <v>-0.01613150392084886</v>
      </c>
      <c r="I7" s="77">
        <f>'sertes HU'!I7-'országos adatok'!I7</f>
        <v>825.6846894472383</v>
      </c>
      <c r="J7" s="78">
        <f>'sertes HU'!J7-'országos adatok'!J7</f>
        <v>131330.80000000005</v>
      </c>
      <c r="K7" s="81">
        <f>'sertes HU'!K7-'országos adatok'!K7</f>
        <v>-5.209473078769548</v>
      </c>
      <c r="L7" s="77">
        <f>'sertes HU'!L7-'országos adatok'!L7</f>
        <v>-18.252476697973602</v>
      </c>
    </row>
    <row r="8" spans="1:12" ht="12.75">
      <c r="A8" s="41">
        <v>99</v>
      </c>
      <c r="B8" s="62">
        <f>'sertes HU'!B8-'országos adatok'!B8</f>
        <v>3.599999999999966</v>
      </c>
      <c r="C8" s="77">
        <f>'sertes HU'!C8-'országos adatok'!C8</f>
        <v>756.5601115237596</v>
      </c>
      <c r="D8" s="78">
        <f>'sertes HU'!D8-'országos adatok'!D8</f>
        <v>25.599999999999454</v>
      </c>
      <c r="E8" s="76">
        <f>'sertes HU'!E8-'országos adatok'!E8</f>
        <v>1.8379331686834313</v>
      </c>
      <c r="F8" s="90">
        <f>'sertes HU'!F8-'országos adatok'!F8</f>
        <v>-0.0450794810312945</v>
      </c>
      <c r="G8" s="76">
        <f>'sertes HU'!G8-'országos adatok'!G8</f>
        <v>0.3179545328968123</v>
      </c>
      <c r="H8" s="46">
        <f>'sertes HU'!H8-'országos adatok'!H8</f>
        <v>-0.01620800284223367</v>
      </c>
      <c r="I8" s="77">
        <f>'sertes HU'!I8-'országos adatok'!I8</f>
        <v>675.833987410093</v>
      </c>
      <c r="J8" s="78">
        <f>'sertes HU'!J8-'országos adatok'!J8</f>
        <v>104968.72000000009</v>
      </c>
      <c r="K8" s="81">
        <f>'sertes HU'!K8-'országos adatok'!K8</f>
        <v>-2.4061047995751466</v>
      </c>
      <c r="L8" s="77">
        <f>'sertes HU'!L8-'országos adatok'!L8</f>
        <v>-11.664888131010747</v>
      </c>
    </row>
    <row r="9" spans="1:12" ht="12.75">
      <c r="A9" s="41">
        <v>2000</v>
      </c>
      <c r="B9" s="62">
        <f>'sertes HU'!B9-'országos adatok'!B9</f>
        <v>-2.6000000000000227</v>
      </c>
      <c r="C9" s="77">
        <f>'sertes HU'!C9-'országos adatok'!C9</f>
        <v>992.7446687045576</v>
      </c>
      <c r="D9" s="78">
        <f>'sertes HU'!D9-'országos adatok'!D9</f>
        <v>-4.300000000000182</v>
      </c>
      <c r="E9" s="76">
        <f>'sertes HU'!E9-'országos adatok'!E9</f>
        <v>2.972460549642207</v>
      </c>
      <c r="F9" s="90">
        <f>'sertes HU'!F9-'országos adatok'!F9</f>
        <v>-0.028353150422612133</v>
      </c>
      <c r="G9" s="76">
        <f>'sertes HU'!G9-'országos adatok'!G9</f>
        <v>0.3162736090792029</v>
      </c>
      <c r="H9" s="46">
        <f>'sertes HU'!H9-'országos adatok'!H9</f>
        <v>-0.016771107527417117</v>
      </c>
      <c r="I9" s="77">
        <f>'sertes HU'!I9-'országos adatok'!I9</f>
        <v>707.5689047164178</v>
      </c>
      <c r="J9" s="78">
        <f>'sertes HU'!J9-'országos adatok'!J9</f>
        <v>54569.60000000009</v>
      </c>
      <c r="K9" s="81">
        <f>'sertes HU'!K9-'országos adatok'!K9</f>
        <v>-12.850034494354915</v>
      </c>
      <c r="L9" s="77">
        <f>'sertes HU'!L9-'országos adatok'!L9</f>
        <v>80.63458828959708</v>
      </c>
    </row>
    <row r="10" spans="1:12" ht="12.75">
      <c r="A10" s="41">
        <v>2001</v>
      </c>
      <c r="B10" s="62">
        <f>'sertes HU'!B10-'országos adatok'!B10</f>
        <v>1.599999999999909</v>
      </c>
      <c r="C10" s="77">
        <f>'sertes HU'!C10-'országos adatok'!C10</f>
        <v>1011.160407256335</v>
      </c>
      <c r="D10" s="78">
        <f>'sertes HU'!D10-'országos adatok'!D10</f>
        <v>18.799999999999272</v>
      </c>
      <c r="E10" s="76">
        <f>'sertes HU'!E10-'országos adatok'!E10</f>
        <v>2.872760419614341</v>
      </c>
      <c r="F10" s="90">
        <f>'sertes HU'!F10-'országos adatok'!F10</f>
        <v>-0.06526845924058902</v>
      </c>
      <c r="G10" s="76">
        <f>'sertes HU'!G10-'országos adatok'!G10</f>
        <v>0.3544684663080009</v>
      </c>
      <c r="H10" s="46">
        <f>'sertes HU'!H10-'országos adatok'!H10</f>
        <v>-0.018163910181877768</v>
      </c>
      <c r="I10" s="77">
        <f>'sertes HU'!I10-'országos adatok'!I10</f>
        <v>775.1205093795538</v>
      </c>
      <c r="J10" s="78">
        <f>'sertes HU'!J10-'országos adatok'!J10</f>
        <v>153409.1299999999</v>
      </c>
      <c r="K10" s="81">
        <f>'sertes HU'!K10-'országos adatok'!K10</f>
        <v>-0.703302268777577</v>
      </c>
      <c r="L10" s="77">
        <f>'sertes HU'!L10-'országos adatok'!L10</f>
        <v>-1.4073407604778534</v>
      </c>
    </row>
    <row r="11" spans="1:12" ht="12.75">
      <c r="A11" s="41">
        <v>2002</v>
      </c>
      <c r="B11" s="62">
        <f>'sertes HU'!B11-'országos adatok'!B11</f>
        <v>1.7999999999999545</v>
      </c>
      <c r="C11" s="77">
        <f>'sertes HU'!C11-'országos adatok'!C11</f>
        <v>564.4490200334676</v>
      </c>
      <c r="D11" s="78">
        <f>'sertes HU'!D11-'országos adatok'!D11</f>
        <v>6.299999999999272</v>
      </c>
      <c r="E11" s="76">
        <f>'sertes HU'!E11-'országos adatok'!E11</f>
        <v>1.4125765296241255</v>
      </c>
      <c r="F11" s="90">
        <f>'sertes HU'!F11-'országos adatok'!F11</f>
        <v>-0.08250971374919083</v>
      </c>
      <c r="G11" s="76">
        <f>'sertes HU'!G11-'országos adatok'!G11</f>
        <v>0.2517674782829644</v>
      </c>
      <c r="H11" s="46">
        <f>'sertes HU'!H11-'országos adatok'!H11</f>
        <v>-0.016373997852071276</v>
      </c>
      <c r="I11" s="77">
        <f>'sertes HU'!I11-'országos adatok'!I11</f>
        <v>606.0903119570794</v>
      </c>
      <c r="J11" s="78">
        <f>'sertes HU'!J11-'országos adatok'!J11</f>
        <v>153286.20999999996</v>
      </c>
      <c r="K11" s="81">
        <f>'sertes HU'!K11-'országos adatok'!K11</f>
        <v>5.874515067711172</v>
      </c>
      <c r="L11" s="77">
        <f>'sertes HU'!L11-'országos adatok'!L11</f>
        <v>47.617707336708506</v>
      </c>
    </row>
    <row r="12" spans="1:12" ht="12.75">
      <c r="A12" s="41">
        <v>2003</v>
      </c>
      <c r="B12" s="62">
        <f>'sertes HU'!B12-'országos adatok'!B12</f>
        <v>-15.300000000000011</v>
      </c>
      <c r="C12" s="77">
        <f>'sertes HU'!C12-'országos adatok'!C12</f>
        <v>1334.4779917341311</v>
      </c>
      <c r="D12" s="78">
        <f>'sertes HU'!D12-'országos adatok'!D12</f>
        <v>227.39999999999964</v>
      </c>
      <c r="E12" s="76">
        <f>'sertes HU'!E12-'országos adatok'!E12</f>
        <v>4.892567825034689</v>
      </c>
      <c r="F12" s="90">
        <f>'sertes HU'!F12-'országos adatok'!F12</f>
        <v>-0.0783077627005054</v>
      </c>
      <c r="G12" s="76">
        <f>'sertes HU'!G12-'országos adatok'!G12</f>
        <v>0.3587967251334865</v>
      </c>
      <c r="H12" s="46">
        <f>'sertes HU'!H12-'országos adatok'!H12</f>
        <v>-0.013403002328207125</v>
      </c>
      <c r="I12" s="77">
        <f>'sertes HU'!I12-'országos adatok'!I12</f>
        <v>910.2794970815539</v>
      </c>
      <c r="J12" s="78">
        <f>'sertes HU'!J12-'országos adatok'!J12</f>
        <v>207032.76666666672</v>
      </c>
      <c r="K12" s="81">
        <f>'sertes HU'!K12-'országos adatok'!K12</f>
        <v>2.6568270680346586</v>
      </c>
      <c r="L12" s="77">
        <f>'sertes HU'!L12-'országos adatok'!L12</f>
        <v>4.474590170468879</v>
      </c>
    </row>
    <row r="13" spans="1:13" ht="12.75">
      <c r="A13" s="41">
        <v>2004</v>
      </c>
      <c r="B13" s="62">
        <f>'sertes HU'!B13-'országos adatok'!B13</f>
        <v>27.699999999999932</v>
      </c>
      <c r="C13" s="77">
        <f>'sertes HU'!C13-'országos adatok'!C13</f>
        <v>1700.642357954729</v>
      </c>
      <c r="D13" s="78">
        <f>'sertes HU'!D13-'országos adatok'!D13</f>
        <v>666.1999999999998</v>
      </c>
      <c r="E13" s="76">
        <f>'sertes HU'!E13-'országos adatok'!E13</f>
        <v>3.9228270884527205</v>
      </c>
      <c r="F13" s="90">
        <f>'sertes HU'!F13-'országos adatok'!F13</f>
        <v>-0.059208664628842195</v>
      </c>
      <c r="G13" s="76">
        <f>'sertes HU'!G13-'országos adatok'!G13</f>
        <v>0.3833135248677251</v>
      </c>
      <c r="H13" s="46">
        <f>'sertes HU'!H13-'országos adatok'!H13</f>
        <v>-0.020640368494139888</v>
      </c>
      <c r="I13" s="77">
        <f>'sertes HU'!I13-'országos adatok'!I13</f>
        <v>1289.291774464355</v>
      </c>
      <c r="J13" s="78">
        <f>'sertes HU'!J13-'országos adatok'!J13</f>
        <v>226017.74000000017</v>
      </c>
      <c r="K13" s="81">
        <f>'sertes HU'!K13-'országos adatok'!K13</f>
        <v>-7.068815351376628</v>
      </c>
      <c r="L13" s="77">
        <f>'sertes HU'!L13-'országos adatok'!L13</f>
        <v>10.460742699544788</v>
      </c>
      <c r="M13" s="9"/>
    </row>
    <row r="14" spans="1:12" ht="12.75">
      <c r="A14" s="41">
        <v>2005</v>
      </c>
      <c r="B14" s="62">
        <f>'sertes HU'!B14-'országos adatok'!B14</f>
        <v>-292.30000000000007</v>
      </c>
      <c r="C14" s="52"/>
      <c r="D14" s="62"/>
      <c r="E14" s="76">
        <f>'sertes HU'!E14-'országos adatok'!E14</f>
        <v>0</v>
      </c>
      <c r="F14" s="90">
        <f>'sertes HU'!F14-'országos adatok'!F14</f>
        <v>0</v>
      </c>
      <c r="G14" s="76">
        <f>'sertes HU'!G14-'országos adatok'!G14</f>
        <v>0</v>
      </c>
      <c r="H14" s="46">
        <f>'sertes HU'!H14-'országos adatok'!H14</f>
        <v>0</v>
      </c>
      <c r="I14" s="77">
        <f>'sertes HU'!I14-'országos adatok'!I14</f>
        <v>0</v>
      </c>
      <c r="J14" s="78">
        <f>'sertes HU'!J14-'országos adatok'!J14</f>
        <v>0</v>
      </c>
      <c r="K14" s="81">
        <f>'sertes HU'!K14-'országos adatok'!K14</f>
        <v>-3.7070494149868694</v>
      </c>
      <c r="L14" s="77">
        <f>'sertes HU'!L14-'országos adatok'!L14</f>
        <v>126.58049861192143</v>
      </c>
    </row>
    <row r="15" spans="2:12" ht="12.75">
      <c r="B15" s="17"/>
      <c r="C15" s="17"/>
      <c r="D15" s="17"/>
      <c r="G15" s="19"/>
      <c r="L15" s="21"/>
    </row>
    <row r="16" spans="6:8" ht="12.75">
      <c r="F16" s="22"/>
      <c r="G16" s="7"/>
      <c r="H16" s="2"/>
    </row>
    <row r="17" spans="6:8" ht="12.75">
      <c r="F17" s="22"/>
      <c r="G17" s="7"/>
      <c r="H17" s="2"/>
    </row>
    <row r="18" ht="12.75">
      <c r="H18" s="8"/>
    </row>
    <row r="19" ht="12.75">
      <c r="H19" s="8"/>
    </row>
    <row r="24" ht="12.75">
      <c r="J24" s="12"/>
    </row>
    <row r="25" spans="6:10" ht="12.75">
      <c r="F25" s="20"/>
      <c r="G25" s="19"/>
      <c r="J25" s="7"/>
    </row>
    <row r="26" spans="6:10" ht="12.75">
      <c r="F26" s="22"/>
      <c r="G26" s="7"/>
      <c r="H26" s="2"/>
      <c r="J26" s="2"/>
    </row>
    <row r="27" spans="6:10" ht="12.75">
      <c r="F27" s="22"/>
      <c r="G27" s="7"/>
      <c r="H27" s="2"/>
      <c r="J27" s="7"/>
    </row>
    <row r="28" spans="7:10" ht="12.75">
      <c r="G28" s="7"/>
      <c r="H28" s="8"/>
      <c r="J28" s="7"/>
    </row>
    <row r="29" ht="12.75">
      <c r="H29" s="8"/>
    </row>
    <row r="33" ht="12.75">
      <c r="J33" s="12"/>
    </row>
    <row r="34" ht="12.75">
      <c r="J34" s="12"/>
    </row>
    <row r="35" spans="6:10" ht="12.75">
      <c r="F35" s="23"/>
      <c r="G35" s="19"/>
      <c r="J35" s="7"/>
    </row>
    <row r="36" spans="7:10" ht="12.75">
      <c r="G36" s="7"/>
      <c r="H36" s="2"/>
      <c r="J36" s="2"/>
    </row>
    <row r="37" spans="7:10" ht="12.75">
      <c r="G37" s="7"/>
      <c r="H37" s="2"/>
      <c r="J37" s="7"/>
    </row>
    <row r="38" spans="7:10" ht="12.75">
      <c r="G38" s="7"/>
      <c r="H38" s="8"/>
      <c r="J38" s="7"/>
    </row>
    <row r="39" ht="12.75">
      <c r="H39" s="8"/>
    </row>
    <row r="43" ht="12.75">
      <c r="J43" s="12"/>
    </row>
    <row r="44" ht="12.75">
      <c r="J44" s="12"/>
    </row>
    <row r="45" spans="6:10" ht="12.75">
      <c r="F45" s="23"/>
      <c r="G45" s="19"/>
      <c r="J45" s="7"/>
    </row>
    <row r="46" spans="7:10" ht="12.75">
      <c r="G46" s="7"/>
      <c r="H46" s="2"/>
      <c r="J46" s="2"/>
    </row>
    <row r="47" spans="7:10" ht="12.75">
      <c r="G47" s="7"/>
      <c r="H47" s="2"/>
      <c r="J47" s="7"/>
    </row>
    <row r="48" spans="7:10" ht="12.75">
      <c r="G48" s="7"/>
      <c r="H48" s="8"/>
      <c r="J48" s="7"/>
    </row>
    <row r="49" ht="12.75">
      <c r="H49" s="8"/>
    </row>
    <row r="55" spans="6:7" ht="12.75">
      <c r="F55" s="23"/>
      <c r="G55" s="19"/>
    </row>
    <row r="56" spans="7:8" ht="12.75">
      <c r="G56" s="7"/>
      <c r="H56" s="2"/>
    </row>
    <row r="57" spans="7:8" ht="12.75">
      <c r="G57" s="7"/>
      <c r="H57" s="2"/>
    </row>
    <row r="58" spans="6:8" ht="12.75">
      <c r="F58" s="1" t="s">
        <v>1</v>
      </c>
      <c r="G58" s="7" t="e">
        <f>#REF!*#REF!*1000</f>
        <v>#REF!</v>
      </c>
      <c r="H58" s="8" t="e">
        <f>#REF!*1000</f>
        <v>#REF!</v>
      </c>
    </row>
    <row r="59" spans="6:8" ht="12.75">
      <c r="F59" s="1" t="s">
        <v>2</v>
      </c>
      <c r="G59" s="1" t="e">
        <f>G57-G58</f>
        <v>#REF!</v>
      </c>
      <c r="H59" s="8" t="e">
        <f>#REF!*1000</f>
        <v>#REF!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12.8515625" style="1" bestFit="1" customWidth="1"/>
    <col min="3" max="4" width="12.8515625" style="1" customWidth="1"/>
    <col min="5" max="5" width="11.7109375" style="1" customWidth="1"/>
    <col min="6" max="6" width="8.8515625" style="1" customWidth="1"/>
    <col min="7" max="7" width="10.57421875" style="1" bestFit="1" customWidth="1"/>
    <col min="8" max="8" width="9.8515625" style="1" customWidth="1"/>
    <col min="9" max="9" width="9.00390625" style="1" bestFit="1" customWidth="1"/>
    <col min="10" max="10" width="10.00390625" style="1" customWidth="1"/>
    <col min="11" max="11" width="12.00390625" style="1" bestFit="1" customWidth="1"/>
    <col min="12" max="12" width="11.7109375" style="1" bestFit="1" customWidth="1"/>
    <col min="13" max="16384" width="11.7109375" style="1" customWidth="1"/>
  </cols>
  <sheetData>
    <row r="1" spans="1:10" ht="12.75">
      <c r="A1" s="11" t="s">
        <v>316</v>
      </c>
      <c r="J1" s="12"/>
    </row>
    <row r="2" s="10" customFormat="1" ht="12.75"/>
    <row r="3" spans="1:12" s="16" customFormat="1" ht="51">
      <c r="A3" s="13" t="s">
        <v>3</v>
      </c>
      <c r="B3" s="14" t="s">
        <v>43</v>
      </c>
      <c r="C3" s="14" t="s">
        <v>14</v>
      </c>
      <c r="D3" s="14" t="s">
        <v>40</v>
      </c>
      <c r="E3" s="14" t="s">
        <v>37</v>
      </c>
      <c r="F3" s="14" t="s">
        <v>42</v>
      </c>
      <c r="G3" s="14" t="s">
        <v>44</v>
      </c>
      <c r="H3" s="14" t="s">
        <v>16</v>
      </c>
      <c r="I3" s="14" t="s">
        <v>41</v>
      </c>
      <c r="J3" s="15" t="s">
        <v>38</v>
      </c>
      <c r="K3" s="14" t="s">
        <v>39</v>
      </c>
      <c r="L3" s="14" t="s">
        <v>5</v>
      </c>
    </row>
    <row r="4" spans="1:12" ht="12.75">
      <c r="A4" s="41">
        <v>95</v>
      </c>
      <c r="B4" s="62">
        <f>SUM(baranya!B4,bács!B4,békés!B4,borsod!B4,csongrád!B4,fejér!B4,györ!B4,hajdu!B4,heves!B4,komárom!B4,nógrád!B4,pest!B4,somogy!B4,szabolcs!B4,jász!B4,tolna!B4,vas!B4,veszprém!B4,zala!B4)</f>
        <v>432.11999999999995</v>
      </c>
      <c r="C4" s="82">
        <f>SUM(baranya!C4,bács!C4,békés!C4,borsod!C4,csongrád!C4,fejér!C4,györ!C4,hajdu!C4,heves!C4,komárom!C4,nógrád!C4,pest!C4,somogy!C4,szabolcs!C4,jász!C4,tolna!C4,vas!C4,veszprém!C4,zala!C4)</f>
        <v>6059.672287545888</v>
      </c>
      <c r="D4" s="47">
        <f>SUM(baranya!D4,bács!D4,békés!D4,borsod!D4,csongrád!D4,fejér!D4,györ!D4,hajdu!D4,heves!D4,komárom!D4,nógrád!D4,pest!D4,somogy!D4,szabolcs!D4,jász!D4,tolna!D4,vas!D4,veszprém!D4,zala!D4)</f>
        <v>5001.700000000001</v>
      </c>
      <c r="E4" s="84">
        <f aca="true" t="shared" si="0" ref="E4:E13">C4/B4</f>
        <v>14.02312387194735</v>
      </c>
      <c r="F4" s="88">
        <f>(SUM(baranya!F4*baranya!B4,bács!F4*bács!B4,békés!F4*békés!B4,borsod!F4*borsod!B4,csongrád!F4*csongrád!B4,fejér!F4*fejér!B4,györ!F4*györ!B4,hajdu!F4*hajdu!B4,heves!F4*heves!B4,komárom!F4*komárom!B4,nógrád!F4*nógrád!B4,pest!F4*pest!B4,somogy!F4*somogy!B4,szabolcs!F4*szabolcs!B4,jász!F4*jász!B4,tolna!F4*tolna!B4,vas!F4*vas!B4,veszprém!F4*veszprém!B4,zala!F4*zala!B4))/(SUM(baranya!B4,bács!B4,békés!B4,borsod!B4,csongrád!B4,fejér!B4,györ!B4,hajdu!B4,heves!B4,komárom!B4,nógrád!B4,pest!B4,somogy!B4,szabolcs!B4,jász!B4,tolna!B4,vas!B4,veszprém!B4,zala!B4))</f>
        <v>0.10208655164929399</v>
      </c>
      <c r="G4" s="89">
        <f>(SUM(baranya!G4*baranya!B4,bács!G4*bács!B4,békés!G4*békés!B4,borsod!G4*borsod!B4,csongrád!G4*csongrád!B4,fejér!G4*fejér!B4,györ!G4*györ!B4,hajdu!G4*hajdu!B4,heves!G4*heves!B4,komárom!G4*komárom!B4,nógrád!G4*nógrád!B4,pest!G4*pest!B4,somogy!G4*somogy!B4,szabolcs!G4*szabolcs!B4,jász!G4*jász!B4,tolna!G4*tolna!B4,vas!G4*vas!B4,veszprém!G4*veszprém!B4,zala!G4*zala!B4))/(SUM(baranya!B4,bács!B4,békés!B4,borsod!B4,csongrád!B4,fejér!B4,györ!B4,hajdu!B4,heves!B4,komárom!B4,nógrád!B4,pest!B4,somogy!B4,szabolcs!B4,jász!B4,tolna!B4,vas!B4,veszprém!B4,zala!B4))</f>
        <v>2.6166574099787097</v>
      </c>
      <c r="H4" s="83">
        <f>(SUM(baranya!H4*baranya!B4,bács!H4*bács!B4,békés!H4*békés!B4,borsod!H4*borsod!B4,csongrád!H4*csongrád!B4,fejér!H4*fejér!B4,györ!H4*györ!B4,hajdu!H4*hajdu!B4,heves!H4*heves!B4,komárom!H4*komárom!B4,nógrád!H4*nógrád!B4,pest!H4*pest!B4,somogy!H4*somogy!B4,szabolcs!H4*szabolcs!B4,jász!H4*jász!B4,tolna!H4*tolna!B4,vas!H4*vas!B4,veszprém!H4*veszprém!B4,zala!H4*zala!B4))/(SUM(baranya!B4,bács!B4,békés!B4,borsod!B4,csongrád!B4,fejér!B4,györ!B4,hajdu!B4,heves!B4,komárom!B4,nógrád!B4,pest!B4,somogy!B4,szabolcs!B4,jász!B4,tolna!B4,vas!B4,veszprém!B4,zala!B4))</f>
        <v>0.16706933259279833</v>
      </c>
      <c r="I4" s="71" t="s">
        <v>298</v>
      </c>
      <c r="J4" s="48">
        <f>SUM(baranya!J4,bács!J4,békés!J4,borsod!J4,csongrád!J4,fejér!J4,györ!J4,hajdu!J4,heves!J4,komárom!J4,nógrád!J4,pest!J4,somogy!J4,szabolcs!J4,jász!J4,tolna!J4,vas!J4,veszprém!J4,zala!J4)</f>
        <v>635894.0980000001</v>
      </c>
      <c r="K4" s="50">
        <f aca="true" t="shared" si="1" ref="K4:K13">(J4-(H4*(B4/G4)*1000))/(((B4*E4)*(1-F4))-((B5-B4)+(B4/G4)))</f>
        <v>114.087857722599</v>
      </c>
      <c r="L4" s="71" t="s">
        <v>298</v>
      </c>
    </row>
    <row r="5" spans="1:12" ht="12.75">
      <c r="A5" s="41">
        <v>96</v>
      </c>
      <c r="B5" s="62">
        <f>SUM(baranya!B5,bács!B5,békés!B5,borsod!B5,csongrád!B5,fejér!B5,györ!B5,hajdu!B5,heves!B5,komárom!B5,nógrád!B5,pest!B5,somogy!B5,szabolcs!B5,jász!B5,tolna!B5,vas!B5,veszprém!B5,zala!B5)</f>
        <v>376.14899999999994</v>
      </c>
      <c r="C5" s="82">
        <f>SUM(baranya!C5,bács!C5,békés!C5,borsod!C5,csongrád!C5,fejér!C5,györ!C5,hajdu!C5,heves!C5,komárom!C5,nógrád!C5,pest!C5,somogy!C5,szabolcs!C5,jász!C5,tolna!C5,vas!C5,veszprém!C5,zala!C5)</f>
        <v>5835.946594928704</v>
      </c>
      <c r="D5" s="47">
        <f>SUM(baranya!D5,bács!D5,békés!D5,borsod!D5,csongrád!D5,fejér!D5,györ!D5,hajdu!D5,heves!D5,komárom!D5,nógrád!D5,pest!D5,somogy!D5,szabolcs!D5,jász!D5,tolna!D5,vas!D5,veszprém!D5,zala!D5)</f>
        <v>5252.589999999999</v>
      </c>
      <c r="E5" s="84">
        <f t="shared" si="0"/>
        <v>15.514986335012734</v>
      </c>
      <c r="F5" s="88">
        <f>(SUM(baranya!F5*baranya!B5,bács!F5*bács!B5,békés!F5*békés!B5,borsod!F5*borsod!B5,csongrád!F5*csongrád!B5,fejér!F5*fejér!B5,györ!F5*györ!B5,hajdu!F5*hajdu!B5,heves!F5*heves!B5,komárom!F5*komárom!B5,nógrád!F5*nógrád!B5,pest!F5*pest!B5,somogy!F5*somogy!B5,szabolcs!F5*szabolcs!B5,jász!F5*jász!B5,tolna!F5*tolna!B5,vas!F5*vas!B5,veszprém!F5*veszprém!B5,zala!F5*zala!B5))/(SUM(baranya!B5,bács!B5,békés!B5,borsod!B5,csongrád!B5,fejér!B5,györ!B5,hajdu!B5,heves!B5,komárom!B5,nógrád!B5,pest!B5,somogy!B5,szabolcs!B5,jász!B5,tolna!B5,vas!B5,veszprém!B5,zala!B5))</f>
        <v>0.1404999447716699</v>
      </c>
      <c r="G5" s="89">
        <f>(SUM(baranya!G5*baranya!B5,bács!G5*bács!B5,békés!G5*békés!B5,borsod!G5*borsod!B5,csongrád!G5*csongrád!B5,fejér!G5*fejér!B5,györ!G5*györ!B5,hajdu!G5*hajdu!B5,heves!G5*heves!B5,komárom!G5*komárom!B5,nógrád!G5*nógrád!B5,pest!G5*pest!B5,somogy!G5*somogy!B5,szabolcs!G5*szabolcs!B5,jász!G5*jász!B5,tolna!G5*tolna!B5,vas!G5*vas!B5,veszprém!G5*veszprém!B5,zala!G5*zala!B5))/(SUM(baranya!B5,bács!B5,békés!B5,borsod!B5,csongrád!B5,fejér!B5,györ!B5,hajdu!B5,heves!B5,komárom!B5,nógrád!B5,pest!B5,somogy!B5,szabolcs!B5,jász!B5,tolna!B5,vas!B5,veszprém!B5,zala!B5))</f>
        <v>2.6258725773918994</v>
      </c>
      <c r="H5" s="83">
        <f>(SUM(baranya!H5*baranya!B5,bács!H5*bács!B5,békés!H5*békés!B5,borsod!H5*borsod!B5,csongrád!H5*csongrád!B5,fejér!H5*fejér!B5,györ!H5*györ!B5,hajdu!H5*hajdu!B5,heves!H5*heves!B5,komárom!H5*komárom!B5,nógrád!H5*nógrád!B5,pest!H5*pest!B5,somogy!H5*somogy!B5,szabolcs!H5*szabolcs!B5,jász!H5*jász!B5,tolna!H5*tolna!B5,vas!H5*vas!B5,veszprém!H5*veszprém!B5,zala!H5*zala!B5))/(SUM(baranya!B5,bács!B5,békés!B5,borsod!B5,csongrád!B5,fejér!B5,györ!B5,hajdu!B5,heves!B5,komárom!B5,nógrád!B5,pest!B5,somogy!B5,szabolcs!B5,jász!B5,tolna!B5,vas!B5,veszprém!B5,zala!B5))</f>
        <v>0.16362569155696985</v>
      </c>
      <c r="I5" s="51">
        <f aca="true" t="shared" si="2" ref="I5:I13">((C5/6)+(C5/6)+(((((C4*(1-F4))-((B5-B4)+(B4/G4)))+((C5*(1-F5))-((B6-B5)+(B5/G5)))))/6)+B5)*1.05</f>
        <v>4228.909234261284</v>
      </c>
      <c r="J5" s="55">
        <f>SUM(baranya!J5,bács!J5,békés!J5,borsod!J5,csongrád!J5,fejér!J5,györ!J5,hajdu!J5,heves!J5,komárom!J5,nógrád!J5,pest!J5,somogy!J5,szabolcs!J5,jász!J5,tolna!J5,vas!J5,veszprém!J5,zala!J5)</f>
        <v>616683.9980000001</v>
      </c>
      <c r="K5" s="50">
        <f t="shared" si="1"/>
        <v>120.95888881001723</v>
      </c>
      <c r="L5" s="51">
        <f aca="true" t="shared" si="3" ref="L5:L13">(K5-122)^2</f>
        <v>1.0839125099073428</v>
      </c>
    </row>
    <row r="6" spans="1:12" ht="12.75">
      <c r="A6" s="41">
        <v>97</v>
      </c>
      <c r="B6" s="62">
        <f>SUM(baranya!B6,bács!B6,békés!B6,borsod!B6,csongrád!B6,fejér!B6,györ!B6,hajdu!B6,heves!B6,komárom!B6,nógrád!B6,pest!B6,somogy!B6,szabolcs!B6,jász!B6,tolna!B6,vas!B6,veszprém!B6,zala!B6)</f>
        <v>344.3799999999999</v>
      </c>
      <c r="C6" s="82">
        <f>SUM(baranya!C6,bács!C6,békés!C6,borsod!C6,csongrád!C6,fejér!C6,györ!C6,hajdu!C6,heves!C6,komárom!C6,nógrád!C6,pest!C6,somogy!C6,szabolcs!C6,jász!C6,tolna!C6,vas!C6,veszprém!C6,zala!C6)</f>
        <v>5595.710900723531</v>
      </c>
      <c r="D6" s="47">
        <f>SUM(baranya!D6,bács!D6,békés!D6,borsod!D6,csongrád!D6,fejér!D6,györ!D6,hajdu!D6,heves!D6,komárom!D6,nógrád!D6,pest!D6,somogy!D6,szabolcs!D6,jász!D6,tolna!D6,vas!D6,veszprém!D6,zala!D6)</f>
        <v>4920.803</v>
      </c>
      <c r="E6" s="84">
        <f t="shared" si="0"/>
        <v>16.248652362865247</v>
      </c>
      <c r="F6" s="88">
        <f>(SUM(baranya!F6*baranya!B6,bács!F6*bács!B6,békés!F6*békés!B6,borsod!F6*borsod!B6,csongrád!F6*csongrád!B6,fejér!F6*fejér!B6,györ!F6*györ!B6,hajdu!F6*hajdu!B6,heves!F6*heves!B6,komárom!F6*komárom!B6,nógrád!F6*nógrád!B6,pest!F6*pest!B6,somogy!F6*somogy!B6,szabolcs!F6*szabolcs!B6,jász!F6*jász!B6,tolna!F6*tolna!B6,vas!F6*vas!B6,veszprém!F6*veszprém!B6,zala!F6*zala!B6))/(SUM(baranya!B6,bács!B6,békés!B6,borsod!B6,csongrád!B6,fejér!B6,györ!B6,hajdu!B6,heves!B6,komárom!B6,nógrád!B6,pest!B6,somogy!B6,szabolcs!B6,jász!B6,tolna!B6,vas!B6,veszprém!B6,zala!B6))</f>
        <v>0.12410582165778196</v>
      </c>
      <c r="G6" s="89">
        <f>(SUM(baranya!G6*baranya!B6,bács!G6*bács!B6,békés!G6*békés!B6,borsod!G6*borsod!B6,csongrád!G6*csongrád!B6,fejér!G6*fejér!B6,györ!G6*györ!B6,hajdu!G6*hajdu!B6,heves!G6*heves!B6,komárom!G6*komárom!B6,nógrád!G6*nógrád!B6,pest!G6*pest!B6,somogy!G6*somogy!B6,szabolcs!G6*szabolcs!B6,jász!G6*jász!B6,tolna!G6*tolna!B6,vas!G6*vas!B6,veszprém!G6*veszprém!B6,zala!G6*zala!B6))/(SUM(baranya!B6,bács!B6,békés!B6,borsod!B6,csongrád!B6,fejér!B6,györ!B6,hajdu!B6,heves!B6,komárom!B6,nógrád!B6,pest!B6,somogy!B6,szabolcs!B6,jász!B6,tolna!B6,vas!B6,veszprém!B6,zala!B6))</f>
        <v>2.365833581320338</v>
      </c>
      <c r="H6" s="83">
        <f>(SUM(baranya!H6*baranya!B6,bács!H6*bács!B6,békés!H6*békés!B6,borsod!H6*borsod!B6,csongrád!H6*csongrád!B6,fejér!H6*fejér!B6,györ!H6*györ!B6,hajdu!H6*hajdu!B6,heves!H6*heves!B6,komárom!H6*komárom!B6,nógrád!H6*nógrád!B6,pest!H6*pest!B6,somogy!H6*somogy!B6,szabolcs!H6*szabolcs!B6,jász!H6*jász!B6,tolna!H6*tolna!B6,vas!H6*vas!B6,veszprém!H6*veszprém!B6,zala!H6*zala!B6))/(SUM(baranya!B6,bács!B6,békés!B6,borsod!B6,csongrád!B6,fejér!B6,györ!B6,hajdu!B6,heves!B6,komárom!B6,nógrád!B6,pest!B6,somogy!B6,szabolcs!B6,jász!B6,tolna!B6,vas!B6,veszprém!B6,zala!B6))</f>
        <v>0.17017087315673607</v>
      </c>
      <c r="I6" s="51">
        <f t="shared" si="2"/>
        <v>4002.823416857775</v>
      </c>
      <c r="J6" s="48">
        <f>SUM(baranya!J6,bács!J6,békés!J6,borsod!J6,csongrád!J6,fejér!J6,györ!J6,hajdu!J6,heves!J6,komárom!J6,nógrád!J6,pest!J6,somogy!J6,szabolcs!J6,jász!J6,tolna!J6,vas!J6,veszprém!J6,zala!J6)</f>
        <v>625556.9400000001</v>
      </c>
      <c r="K6" s="50">
        <f t="shared" si="1"/>
        <v>127.52684618705382</v>
      </c>
      <c r="L6" s="51">
        <f t="shared" si="3"/>
        <v>30.546028775351353</v>
      </c>
    </row>
    <row r="7" spans="1:12" ht="12.75">
      <c r="A7" s="41">
        <v>98</v>
      </c>
      <c r="B7" s="62">
        <f>SUM(baranya!B7,bács!B7,békés!B7,borsod!B7,csongrád!B7,fejér!B7,györ!B7,hajdu!B7,heves!B7,komárom!B7,nógrád!B7,pest!B7,somogy!B7,szabolcs!B7,jász!B7,tolna!B7,vas!B7,veszprém!B7,zala!B7)</f>
        <v>389.01000000000005</v>
      </c>
      <c r="C7" s="82">
        <f>SUM(baranya!C7,bács!C7,békés!C7,borsod!C7,csongrád!C7,fejér!C7,györ!C7,hajdu!C7,heves!C7,komárom!C7,nógrád!C7,pest!C7,somogy!C7,szabolcs!C7,jász!C7,tolna!C7,vas!C7,veszprém!C7,zala!C7)</f>
        <v>5911.037377104129</v>
      </c>
      <c r="D7" s="47">
        <f>SUM(baranya!D7,bács!D7,békés!D7,borsod!D7,csongrád!D7,fejér!D7,györ!D7,hajdu!D7,heves!D7,komárom!D7,nógrád!D7,pest!D7,somogy!D7,szabolcs!D7,jász!D7,tolna!D7,vas!D7,veszprém!D7,zala!D7)</f>
        <v>5463.071000000001</v>
      </c>
      <c r="E7" s="84">
        <f t="shared" si="0"/>
        <v>15.195078216765964</v>
      </c>
      <c r="F7" s="88">
        <f>(SUM(baranya!F7*baranya!B7,bács!F7*bács!B7,békés!F7*békés!B7,borsod!F7*borsod!B7,csongrád!F7*csongrád!B7,fejér!F7*fejér!B7,györ!F7*györ!B7,hajdu!F7*hajdu!B7,heves!F7*heves!B7,komárom!F7*komárom!B7,nógrád!F7*nógrád!B7,pest!F7*pest!B7,somogy!F7*somogy!B7,szabolcs!F7*szabolcs!B7,jász!F7*jász!B7,tolna!F7*tolna!B7,vas!F7*vas!B7,veszprém!F7*veszprém!B7,zala!F7*zala!B7))/(SUM(baranya!B7,bács!B7,békés!B7,borsod!B7,csongrád!B7,fejér!B7,györ!B7,hajdu!B7,heves!B7,komárom!B7,nógrád!B7,pest!B7,somogy!B7,szabolcs!B7,jász!B7,tolna!B7,vas!B7,veszprém!B7,zala!B7))</f>
        <v>0.12861969989265595</v>
      </c>
      <c r="G7" s="89">
        <f>(SUM(baranya!G7*baranya!B7,bács!G7*bács!B7,békés!G7*békés!B7,borsod!G7*borsod!B7,csongrád!G7*csongrád!B7,fejér!G7*fejér!B7,györ!G7*györ!B7,hajdu!G7*hajdu!B7,heves!G7*heves!B7,komárom!G7*komárom!B7,nógrád!G7*nógrád!B7,pest!G7*pest!B7,somogy!G7*somogy!B7,szabolcs!G7*szabolcs!B7,jász!G7*jász!B7,tolna!G7*tolna!B7,vas!G7*vas!B7,veszprém!G7*veszprém!B7,zala!G7*zala!B7))/(SUM(baranya!B7,bács!B7,békés!B7,borsod!B7,csongrád!B7,fejér!B7,györ!B7,hajdu!B7,heves!B7,komárom!B7,nógrád!B7,pest!B7,somogy!B7,szabolcs!B7,jász!B7,tolna!B7,vas!B7,veszprém!B7,zala!B7))</f>
        <v>2.689142016447666</v>
      </c>
      <c r="H7" s="83">
        <f>(SUM(baranya!H7*baranya!B7,bács!H7*bács!B7,békés!H7*békés!B7,borsod!H7*borsod!B7,csongrád!H7*csongrád!B7,fejér!H7*fejér!B7,györ!H7*györ!B7,hajdu!H7*hajdu!B7,heves!H7*heves!B7,komárom!H7*komárom!B7,nógrád!H7*nógrád!B7,pest!H7*pest!B7,somogy!H7*somogy!B7,szabolcs!H7*szabolcs!B7,jász!H7*jász!B7,tolna!H7*tolna!B7,vas!H7*vas!B7,veszprém!H7*veszprém!B7,zala!H7*zala!B7))/(SUM(baranya!B7,bács!B7,békés!B7,borsod!B7,csongrád!B7,fejér!B7,györ!B7,hajdu!B7,heves!B7,komárom!B7,nógrád!B7,pest!B7,somogy!B7,szabolcs!B7,jász!B7,tolna!B7,vas!B7,veszprém!B7,zala!B7))</f>
        <v>0.16613150392084886</v>
      </c>
      <c r="I7" s="51">
        <f t="shared" si="2"/>
        <v>4180.208102219429</v>
      </c>
      <c r="J7" s="48">
        <f>SUM(baranya!J7,bács!J7,békés!J7,borsod!J7,csongrád!J7,fejér!J7,györ!J7,hajdu!J7,heves!J7,komárom!J7,nógrád!J7,pest!J7,somogy!J7,szabolcs!J7,jász!J7,tolna!J7,vas!J7,veszprém!J7,zala!J7)</f>
        <v>658306.2</v>
      </c>
      <c r="K7" s="50">
        <f t="shared" si="1"/>
        <v>126.35659094212264</v>
      </c>
      <c r="L7" s="51">
        <f t="shared" si="3"/>
        <v>18.979884636985002</v>
      </c>
    </row>
    <row r="8" spans="1:12" ht="12.75">
      <c r="A8" s="41">
        <v>99</v>
      </c>
      <c r="B8" s="62">
        <f>SUM(baranya!B8,bács!B8,békés!B8,borsod!B8,csongrád!B8,fejér!B8,györ!B8,hajdu!B8,heves!B8,komárom!B8,nógrád!B8,pest!B8,somogy!B8,szabolcs!B8,jász!B8,tolna!B8,vas!B8,veszprém!B8,zala!B8)</f>
        <v>375.40000000000003</v>
      </c>
      <c r="C8" s="82">
        <f>SUM(baranya!C8,bács!C8,békés!C8,borsod!C8,csongrád!C8,fejér!C8,györ!C8,hajdu!C8,heves!C8,komárom!C8,nógrád!C8,pest!C8,somogy!C8,szabolcs!C8,jász!C8,tolna!C8,vas!C8,veszprém!C8,zala!C8)</f>
        <v>6254.93988847624</v>
      </c>
      <c r="D8" s="47">
        <f>SUM(baranya!D8,bács!D8,békés!D8,borsod!D8,csongrád!D8,fejér!D8,györ!D8,hajdu!D8,heves!D8,komárom!D8,nógrád!D8,pest!D8,somogy!D8,szabolcs!D8,jász!D8,tolna!D8,vas!D8,veszprém!D8,zala!D8)</f>
        <v>5309.400000000001</v>
      </c>
      <c r="E8" s="84">
        <f t="shared" si="0"/>
        <v>16.66206683131657</v>
      </c>
      <c r="F8" s="88">
        <f>(SUM(baranya!F8*baranya!B8,bács!F8*bács!B8,békés!F8*békés!B8,borsod!F8*borsod!B8,csongrád!F8*csongrád!B8,fejér!F8*fejér!B8,györ!F8*györ!B8,hajdu!F8*hajdu!B8,heves!F8*heves!B8,komárom!F8*komárom!B8,nógrád!F8*nógrád!B8,pest!F8*pest!B8,somogy!F8*somogy!B8,szabolcs!F8*szabolcs!B8,jász!F8*jász!B8,tolna!F8*tolna!B8,vas!F8*vas!B8,veszprém!F8*veszprém!B8,zala!F8*zala!B8))/(SUM(baranya!B8,bács!B8,békés!B8,borsod!B8,csongrád!B8,fejér!B8,györ!B8,hajdu!B8,heves!B8,komárom!B8,nógrád!B8,pest!B8,somogy!B8,szabolcs!B8,jász!B8,tolna!B8,vas!B8,veszprém!B8,zala!B8))</f>
        <v>0.1350794810312945</v>
      </c>
      <c r="G8" s="89">
        <f>(SUM(baranya!G8*baranya!B8,bács!G8*bács!B8,békés!G8*békés!B8,borsod!G8*borsod!B8,csongrád!G8*csongrád!B8,fejér!G8*fejér!B8,györ!G8*györ!B8,hajdu!G8*hajdu!B8,heves!G8*heves!B8,komárom!G8*komárom!B8,nógrád!G8*nógrád!B8,pest!G8*pest!B8,somogy!G8*somogy!B8,szabolcs!G8*szabolcs!B8,jász!G8*jász!B8,tolna!G8*tolna!B8,vas!G8*vas!B8,veszprém!G8*veszprém!B8,zala!G8*zala!B8))/(SUM(baranya!B8,bács!B8,békés!B8,borsod!B8,csongrád!B8,fejér!B8,györ!B8,hajdu!B8,heves!B8,komárom!B8,nógrád!B8,pest!B8,somogy!B8,szabolcs!B8,jász!B8,tolna!B8,vas!B8,veszprém!B8,zala!B8))</f>
        <v>2.6820454671031877</v>
      </c>
      <c r="H8" s="83">
        <f>(SUM(baranya!H8*baranya!B8,bács!H8*bács!B8,békés!H8*békés!B8,borsod!H8*borsod!B8,csongrád!H8*csongrád!B8,fejér!H8*fejér!B8,györ!H8*györ!B8,hajdu!H8*hajdu!B8,heves!H8*heves!B8,komárom!H8*komárom!B8,nógrád!H8*nógrád!B8,pest!H8*pest!B8,somogy!H8*somogy!B8,szabolcs!H8*szabolcs!B8,jász!H8*jász!B8,tolna!H8*tolna!B8,vas!H8*vas!B8,veszprém!H8*veszprém!B8,zala!H8*zala!B8))/(SUM(baranya!B8,bács!B8,békés!B8,borsod!B8,csongrád!B8,fejér!B8,györ!B8,hajdu!B8,heves!B8,komárom!B8,nógrád!B8,pest!B8,somogy!B8,szabolcs!B8,jász!B8,tolna!B8,vas!B8,veszprém!B8,zala!B8))</f>
        <v>0.16620800284223367</v>
      </c>
      <c r="I8" s="51">
        <f t="shared" si="2"/>
        <v>4388.44872092324</v>
      </c>
      <c r="J8" s="48">
        <f>SUM(baranya!J8,bács!J8,békés!J8,borsod!J8,csongrád!J8,fejér!J8,györ!J8,hajdu!J8,heves!J8,komárom!J8,nógrád!J8,pest!J8,somogy!J8,szabolcs!J8,jász!J8,tolna!J8,vas!J8,veszprém!J8,zala!J8)</f>
        <v>688441.2799999999</v>
      </c>
      <c r="K8" s="50">
        <f t="shared" si="1"/>
        <v>125.62707153084754</v>
      </c>
      <c r="L8" s="51">
        <f t="shared" si="3"/>
        <v>13.15564788988475</v>
      </c>
    </row>
    <row r="9" spans="1:12" ht="12.75">
      <c r="A9" s="41">
        <v>2000</v>
      </c>
      <c r="B9" s="62">
        <f>SUM(baranya!B9,bács!B9,békés!B9,borsod!B9,csongrád!B9,fejér!B9,györ!B9,hajdu!B9,heves!B9,komárom!B9,nógrád!B9,pest!B9,somogy!B9,szabolcs!B9,jász!B9,tolna!B9,vas!B9,veszprém!B9,zala!B9)</f>
        <v>350.6</v>
      </c>
      <c r="C9" s="82">
        <f>SUM(baranya!C9,bács!C9,békés!C9,borsod!C9,csongrád!C9,fejér!C9,györ!C9,hajdu!C9,heves!C9,komárom!C9,nógrád!C9,pest!C9,somogy!C9,szabolcs!C9,jász!C9,tolna!C9,vas!C9,veszprém!C9,zala!C9)</f>
        <v>5619.255331295442</v>
      </c>
      <c r="D9" s="47">
        <f>SUM(baranya!D9,bács!D9,békés!D9,borsod!D9,csongrád!D9,fejér!D9,györ!D9,hajdu!D9,heves!D9,komárom!D9,nógrád!D9,pest!D9,somogy!D9,szabolcs!D9,jász!D9,tolna!D9,vas!D9,veszprém!D9,zala!D9)</f>
        <v>4838.3</v>
      </c>
      <c r="E9" s="84">
        <f t="shared" si="0"/>
        <v>16.027539450357793</v>
      </c>
      <c r="F9" s="88">
        <f>(SUM(baranya!F9*baranya!B9,bács!F9*bács!B9,békés!F9*békés!B9,borsod!F9*borsod!B9,csongrád!F9*csongrád!B9,fejér!F9*fejér!B9,györ!F9*györ!B9,hajdu!F9*hajdu!B9,heves!F9*heves!B9,komárom!F9*komárom!B9,nógrád!F9*nógrád!B9,pest!F9*pest!B9,somogy!F9*somogy!B9,szabolcs!F9*szabolcs!B9,jász!F9*jász!B9,tolna!F9*tolna!B9,vas!F9*vas!B9,veszprém!F9*veszprém!B9,zala!F9*zala!B9))/(SUM(baranya!B9,bács!B9,békés!B9,borsod!B9,csongrád!B9,fejér!B9,györ!B9,hajdu!B9,heves!B9,komárom!B9,nógrád!B9,pest!B9,somogy!B9,szabolcs!B9,jász!B9,tolna!B9,vas!B9,veszprém!B9,zala!B9))</f>
        <v>0.10835315042261214</v>
      </c>
      <c r="G9" s="89">
        <f>(SUM(baranya!G9*baranya!B9,bács!G9*bács!B9,békés!G9*békés!B9,borsod!G9*borsod!B9,csongrád!G9*csongrád!B9,fejér!G9*fejér!B9,györ!G9*györ!B9,hajdu!G9*hajdu!B9,heves!G9*heves!B9,komárom!G9*komárom!B9,nógrád!G9*nógrád!B9,pest!G9*pest!B9,somogy!G9*somogy!B9,szabolcs!G9*szabolcs!B9,jász!G9*jász!B9,tolna!G9*tolna!B9,vas!G9*vas!B9,veszprém!G9*veszprém!B9,zala!G9*zala!B9))/(SUM(baranya!B9,bács!B9,békés!B9,borsod!B9,csongrád!B9,fejér!B9,györ!B9,hajdu!B9,heves!B9,komárom!B9,nógrád!B9,pest!B9,somogy!B9,szabolcs!B9,jász!B9,tolna!B9,vas!B9,veszprém!B9,zala!B9))</f>
        <v>2.683726390920797</v>
      </c>
      <c r="H9" s="83">
        <f>(SUM(baranya!H9*baranya!B9,bács!H9*bács!B9,békés!H9*békés!B9,borsod!H9*borsod!B9,csongrád!H9*csongrád!B9,fejér!H9*fejér!B9,györ!H9*györ!B9,hajdu!H9*hajdu!B9,heves!H9*heves!B9,komárom!H9*komárom!B9,nógrád!H9*nógrád!B9,pest!H9*pest!B9,somogy!H9*somogy!B9,szabolcs!H9*szabolcs!B9,jász!H9*jász!B9,tolna!H9*tolna!B9,vas!H9*vas!B9,veszprém!H9*veszprém!B9,zala!H9*zala!B9))/(SUM(baranya!B9,bács!B9,békés!B9,borsod!B9,csongrád!B9,fejér!B9,györ!B9,hajdu!B9,heves!B9,komárom!B9,nógrád!B9,pest!B9,somogy!B9,szabolcs!B9,jász!B9,tolna!B9,vas!B9,veszprém!B9,zala!B9))</f>
        <v>0.1667711075274171</v>
      </c>
      <c r="I9" s="51">
        <f t="shared" si="2"/>
        <v>4117.03613695025</v>
      </c>
      <c r="J9" s="48">
        <f>SUM(baranya!J9,bács!J9,békés!J9,borsod!J9,csongrád!J9,fejér!J9,györ!J9,hajdu!J9,heves!J9,komárom!J9,nógrád!J9,pest!J9,somogy!J9,szabolcs!J9,jász!J9,tolna!J9,vas!J9,veszprém!J9,zala!J9)</f>
        <v>634311.3999999999</v>
      </c>
      <c r="K9" s="50">
        <f t="shared" si="1"/>
        <v>125.28749305122996</v>
      </c>
      <c r="L9" s="51">
        <f t="shared" si="3"/>
        <v>10.807610561885262</v>
      </c>
    </row>
    <row r="10" spans="1:12" ht="12.75">
      <c r="A10" s="41">
        <v>2001</v>
      </c>
      <c r="B10" s="62">
        <f>SUM(baranya!B10,bács!B10,békés!B10,borsod!B10,csongrád!B10,fejér!B10,györ!B10,hajdu!B10,heves!B10,komárom!B10,nógrád!B10,pest!B10,somogy!B10,szabolcs!B10,jász!B10,tolna!B10,vas!B10,veszprém!B10,zala!B10)</f>
        <v>341.4000000000001</v>
      </c>
      <c r="C10" s="82">
        <f>SUM(baranya!C10,bács!C10,békés!C10,borsod!C10,csongrád!C10,fejér!C10,györ!C10,hajdu!C10,heves!C10,komárom!C10,nógrád!C10,pest!C10,somogy!C10,szabolcs!C10,jász!C10,tolna!C10,vas!C10,veszprém!C10,zala!C10)</f>
        <v>5505.839592743665</v>
      </c>
      <c r="D10" s="47">
        <f>SUM(baranya!D10,bács!D10,békés!D10,borsod!D10,csongrád!D10,fejér!D10,györ!D10,hajdu!D10,heves!D10,komárom!D10,nógrád!D10,pest!D10,somogy!D10,szabolcs!D10,jász!D10,tolna!D10,vas!D10,veszprém!D10,zala!D10)</f>
        <v>4803.200000000001</v>
      </c>
      <c r="E10" s="84">
        <f t="shared" si="0"/>
        <v>16.12723958038566</v>
      </c>
      <c r="F10" s="88">
        <f>(SUM(baranya!F10*baranya!B10,bács!F10*bács!B10,békés!F10*békés!B10,borsod!F10*borsod!B10,csongrád!F10*csongrád!B10,fejér!F10*fejér!B10,györ!F10*györ!B10,hajdu!F10*hajdu!B10,heves!F10*heves!B10,komárom!F10*komárom!B10,nógrád!F10*nógrád!B10,pest!F10*pest!B10,somogy!F10*somogy!B10,szabolcs!F10*szabolcs!B10,jász!F10*jász!B10,tolna!F10*tolna!B10,vas!F10*vas!B10,veszprém!F10*veszprém!B10,zala!F10*zala!B10))/(SUM(baranya!B10,bács!B10,békés!B10,borsod!B10,csongrád!B10,fejér!B10,györ!B10,hajdu!B10,heves!B10,komárom!B10,nógrád!B10,pest!B10,somogy!B10,szabolcs!B10,jász!B10,tolna!B10,vas!B10,veszprém!B10,zala!B10))</f>
        <v>0.13526845924058903</v>
      </c>
      <c r="G10" s="89">
        <f>(SUM(baranya!G10*baranya!B10,bács!G10*bács!B10,békés!G10*békés!B10,borsod!G10*borsod!B10,csongrád!G10*csongrád!B10,fejér!G10*fejér!B10,györ!G10*györ!B10,hajdu!G10*hajdu!B10,heves!G10*heves!B10,komárom!G10*komárom!B10,nógrád!G10*nógrád!B10,pest!G10*pest!B10,somogy!G10*somogy!B10,szabolcs!G10*szabolcs!B10,jász!G10*jász!B10,tolna!G10*tolna!B10,vas!G10*vas!B10,veszprém!G10*veszprém!B10,zala!G10*zala!B10))/(SUM(baranya!B10,bács!B10,békés!B10,borsod!B10,csongrád!B10,fejér!B10,györ!B10,hajdu!B10,heves!B10,komárom!B10,nógrád!B10,pest!B10,somogy!B10,szabolcs!B10,jász!B10,tolna!B10,vas!B10,veszprém!B10,zala!B10))</f>
        <v>2.645531533691999</v>
      </c>
      <c r="H10" s="83">
        <f>(SUM(baranya!H10*baranya!B10,bács!H10*bács!B10,békés!H10*békés!B10,borsod!H10*borsod!B10,csongrád!H10*csongrád!B10,fejér!H10*fejér!B10,györ!H10*györ!B10,hajdu!H10*hajdu!B10,heves!H10*heves!B10,komárom!H10*komárom!B10,nógrád!H10*nógrád!B10,pest!H10*pest!B10,somogy!H10*somogy!B10,szabolcs!H10*szabolcs!B10,jász!H10*jász!B10,tolna!H10*tolna!B10,vas!H10*vas!B10,veszprém!H10*veszprém!B10,zala!H10*zala!B10))/(SUM(baranya!B10,bács!B10,békés!B10,borsod!B10,csongrád!B10,fejér!B10,györ!B10,hajdu!B10,heves!B10,komárom!B10,nógrád!B10,pest!B10,somogy!B10,szabolcs!B10,jász!B10,tolna!B10,vas!B10,veszprém!B10,zala!B10))</f>
        <v>0.16816391018187776</v>
      </c>
      <c r="I10" s="51">
        <f t="shared" si="2"/>
        <v>3945.0699072871134</v>
      </c>
      <c r="J10" s="48">
        <f>SUM(baranya!J10,bács!J10,békés!J10,borsod!J10,csongrád!J10,fejér!J10,györ!J10,hajdu!J10,heves!J10,komárom!J10,nógrád!J10,pest!J10,somogy!J10,szabolcs!J10,jász!J10,tolna!J10,vas!J10,veszprém!J10,zala!J10)</f>
        <v>588408.8700000001</v>
      </c>
      <c r="K10" s="50">
        <f t="shared" si="1"/>
        <v>123.35217453873098</v>
      </c>
      <c r="L10" s="51">
        <f t="shared" si="3"/>
        <v>1.8283759831923325</v>
      </c>
    </row>
    <row r="11" spans="1:12" ht="12.75">
      <c r="A11" s="41">
        <v>2002</v>
      </c>
      <c r="B11" s="62">
        <f>SUM(baranya!B11,bács!B11,békés!B11,borsod!B11,csongrád!B11,fejér!B11,györ!B11,hajdu!B11,heves!B11,komárom!B11,nógrád!B11,pest!B11,somogy!B11,szabolcs!B11,jász!B11,tolna!B11,vas!B11,veszprém!B11,zala!B11)</f>
        <v>379.20000000000005</v>
      </c>
      <c r="C11" s="82">
        <f>SUM(baranya!C11,bács!C11,békés!C11,borsod!C11,csongrád!C11,fejér!C11,györ!C11,hajdu!C11,heves!C11,komárom!C11,nógrád!C11,pest!C11,somogy!C11,szabolcs!C11,jász!C11,tolna!C11,vas!C11,veszprém!C11,zala!C11)</f>
        <v>5531.550979966532</v>
      </c>
      <c r="D11" s="47">
        <f>SUM(baranya!D11,bács!D11,békés!D11,borsod!D11,csongrád!D11,fejér!D11,györ!D11,hajdu!D11,heves!D11,komárom!D11,nógrád!D11,pest!D11,somogy!D11,szabolcs!D11,jász!D11,tolna!D11,vas!D11,veszprém!D11,zala!D11)</f>
        <v>5075.700000000001</v>
      </c>
      <c r="E11" s="84">
        <f t="shared" si="0"/>
        <v>14.587423470375875</v>
      </c>
      <c r="F11" s="88">
        <f>(SUM(baranya!F11*baranya!B11,bács!F11*bács!B11,békés!F11*békés!B11,borsod!F11*borsod!B11,csongrád!F11*csongrád!B11,fejér!F11*fejér!B11,györ!F11*györ!B11,hajdu!F11*hajdu!B11,heves!F11*heves!B11,komárom!F11*komárom!B11,nógrád!F11*nógrád!B11,pest!F11*pest!B11,somogy!F11*somogy!B11,szabolcs!F11*szabolcs!B11,jász!F11*jász!B11,tolna!F11*tolna!B11,vas!F11*vas!B11,veszprém!F11*veszprém!B11,zala!F11*zala!B11))/(SUM(baranya!B11,bács!B11,békés!B11,borsod!B11,csongrád!B11,fejér!B11,györ!B11,hajdu!B11,heves!B11,komárom!B11,nógrád!B11,pest!B11,somogy!B11,szabolcs!B11,jász!B11,tolna!B11,vas!B11,veszprém!B11,zala!B11))</f>
        <v>0.15250971374919084</v>
      </c>
      <c r="G11" s="89">
        <f>(SUM(baranya!G11*baranya!B11,bács!G11*bács!B11,békés!G11*békés!B11,borsod!G11*borsod!B11,csongrád!G11*csongrád!B11,fejér!G11*fejér!B11,györ!G11*györ!B11,hajdu!G11*hajdu!B11,heves!G11*heves!B11,komárom!G11*komárom!B11,nógrád!G11*nógrád!B11,pest!G11*pest!B11,somogy!G11*somogy!B11,szabolcs!G11*szabolcs!B11,jász!G11*jász!B11,tolna!G11*tolna!B11,vas!G11*vas!B11,veszprém!G11*veszprém!B11,zala!G11*zala!B11))/(SUM(baranya!B11,bács!B11,békés!B11,borsod!B11,csongrád!B11,fejér!B11,györ!B11,hajdu!B11,heves!B11,komárom!B11,nógrád!B11,pest!B11,somogy!B11,szabolcs!B11,jász!B11,tolna!B11,vas!B11,veszprém!B11,zala!B11))</f>
        <v>2.7482325217170356</v>
      </c>
      <c r="H11" s="83">
        <f>(SUM(baranya!H11*baranya!B11,bács!H11*bács!B11,békés!H11*békés!B11,borsod!H11*borsod!B11,csongrád!H11*csongrád!B11,fejér!H11*fejér!B11,györ!H11*györ!B11,hajdu!H11*hajdu!B11,heves!H11*heves!B11,komárom!H11*komárom!B11,nógrád!H11*nógrád!B11,pest!H11*pest!B11,somogy!H11*somogy!B11,szabolcs!H11*szabolcs!B11,jász!H11*jász!B11,tolna!H11*tolna!B11,vas!H11*vas!B11,veszprém!H11*veszprém!B11,zala!H11*zala!B11))/(SUM(baranya!B11,bács!B11,békés!B11,borsod!B11,csongrád!B11,fejér!B11,györ!B11,hajdu!B11,heves!B11,komárom!B11,nógrád!B11,pest!B11,somogy!B11,szabolcs!B11,jász!B11,tolna!B11,vas!B11,veszprém!B11,zala!B11))</f>
        <v>0.16637399785207127</v>
      </c>
      <c r="I11" s="51">
        <f t="shared" si="2"/>
        <v>3942.117104709587</v>
      </c>
      <c r="J11" s="48">
        <f>SUM(baranya!J11,bács!J11,békés!J11,borsod!J11,csongrád!J11,fejér!J11,györ!J11,hajdu!J11,heves!J11,komárom!J11,nógrád!J11,pest!J11,somogy!J11,szabolcs!J11,jász!J11,tolna!J11,vas!J11,veszprém!J11,zala!J11)</f>
        <v>588531.79</v>
      </c>
      <c r="K11" s="50">
        <f t="shared" si="1"/>
        <v>123.11564783687328</v>
      </c>
      <c r="L11" s="51">
        <f t="shared" si="3"/>
        <v>1.244670095920027</v>
      </c>
    </row>
    <row r="12" spans="1:12" ht="12.75">
      <c r="A12" s="41">
        <v>2003</v>
      </c>
      <c r="B12" s="62">
        <f>SUM(baranya!B12,bács!B12,békés!B12,borsod!B12,csongrád!B12,fejér!B12,györ!B12,hajdu!B12,heves!B12,komárom!B12,nógrád!B12,pest!B12,somogy!B12,szabolcs!B12,jász!B12,tolna!B12,vas!B12,veszprém!B12,zala!B12)</f>
        <v>335.3</v>
      </c>
      <c r="C12" s="82">
        <f>SUM(baranya!C12,bács!C12,békés!C12,borsod!C12,csongrád!C12,fejér!C12,györ!C12,hajdu!C12,heves!C12,komárom!C12,nógrád!C12,pest!C12,somogy!C12,szabolcs!C12,jász!C12,tolna!C12,vas!C12,veszprém!C12,zala!C12)</f>
        <v>5065.522008265869</v>
      </c>
      <c r="D12" s="47">
        <f>SUM(baranya!D12,bács!D12,békés!D12,borsod!D12,csongrád!D12,fejér!D12,györ!D12,hajdu!D12,heves!D12,komárom!D12,nógrád!D12,pest!D12,somogy!D12,szabolcs!D12,jász!D12,tolna!D12,vas!D12,veszprém!D12,zala!D12)</f>
        <v>4672.6</v>
      </c>
      <c r="E12" s="84">
        <f t="shared" si="0"/>
        <v>15.10743217496531</v>
      </c>
      <c r="F12" s="88">
        <f>(SUM(baranya!F12*baranya!B12,bács!F12*bács!B12,békés!F12*békés!B12,borsod!F12*borsod!B12,csongrád!F12*csongrád!B12,fejér!F12*fejér!B12,györ!F12*györ!B12,hajdu!F12*hajdu!B12,heves!F12*heves!B12,komárom!F12*komárom!B12,nógrád!F12*nógrád!B12,pest!F12*pest!B12,somogy!F12*somogy!B12,szabolcs!F12*szabolcs!B12,jász!F12*jász!B12,tolna!F12*tolna!B12,vas!F12*vas!B12,veszprém!F12*veszprém!B12,zala!F12*zala!B12))/(SUM(baranya!B12,bács!B12,békés!B12,borsod!B12,csongrád!B12,fejér!B12,györ!B12,hajdu!B12,heves!B12,komárom!B12,nógrád!B12,pest!B12,somogy!B12,szabolcs!B12,jász!B12,tolna!B12,vas!B12,veszprém!B12,zala!B12))</f>
        <v>0.1483077627005054</v>
      </c>
      <c r="G12" s="89">
        <f>(SUM(baranya!G12*baranya!B12,bács!G12*bács!B12,békés!G12*békés!B12,borsod!G12*borsod!B12,csongrád!G12*csongrád!B12,fejér!G12*fejér!B12,györ!G12*györ!B12,hajdu!G12*hajdu!B12,heves!G12*heves!B12,komárom!G12*komárom!B12,nógrád!G12*nógrád!B12,pest!G12*pest!B12,somogy!G12*somogy!B12,szabolcs!G12*szabolcs!B12,jász!G12*jász!B12,tolna!G12*tolna!B12,vas!G12*vas!B12,veszprém!G12*veszprém!B12,zala!G12*zala!B12))/(SUM(baranya!B12,bács!B12,békés!B12,borsod!B12,csongrád!B12,fejér!B12,györ!B12,hajdu!B12,heves!B12,komárom!B12,nógrád!B12,pest!B12,somogy!B12,szabolcs!B12,jász!B12,tolna!B12,vas!B12,veszprém!B12,zala!B12))</f>
        <v>2.6412032748665135</v>
      </c>
      <c r="H12" s="83">
        <f>(SUM(baranya!H12*baranya!B12,bács!H12*bács!B12,békés!H12*békés!B12,borsod!H12*borsod!B12,csongrád!H12*csongrád!B12,fejér!H12*fejér!B12,györ!H12*györ!B12,hajdu!H12*hajdu!B12,heves!H12*heves!B12,komárom!H12*komárom!B12,nógrád!H12*nógrád!B12,pest!H12*pest!B12,somogy!H12*somogy!B12,szabolcs!H12*szabolcs!B12,jász!H12*jász!B12,tolna!H12*tolna!B12,vas!H12*vas!B12,veszprém!H12*veszprém!B12,zala!H12*zala!B12))/(SUM(baranya!B12,bács!B12,békés!B12,borsod!B12,csongrád!B12,fejér!B12,györ!B12,hajdu!B12,heves!B12,komárom!B12,nógrád!B12,pest!B12,somogy!B12,szabolcs!B12,jász!B12,tolna!B12,vas!B12,veszprém!B12,zala!B12))</f>
        <v>0.16340300232820712</v>
      </c>
      <c r="I12" s="51">
        <f t="shared" si="2"/>
        <v>3669.22783625178</v>
      </c>
      <c r="J12" s="48">
        <f>SUM(baranya!J12,bács!J12,békés!J12,borsod!J12,csongrád!J12,fejér!J12,györ!J12,hajdu!J12,heves!J12,komárom!J12,nógrád!J12,pest!J12,somogy!J12,szabolcs!J12,jász!J12,tolna!J12,vas!J12,veszprém!J12,zala!J12)</f>
        <v>534785.2333333333</v>
      </c>
      <c r="K12" s="50">
        <f t="shared" si="1"/>
        <v>121.51367931882666</v>
      </c>
      <c r="L12" s="51">
        <f t="shared" si="3"/>
        <v>0.2365078049369006</v>
      </c>
    </row>
    <row r="13" spans="1:13" ht="12.75">
      <c r="A13" s="41">
        <v>2004</v>
      </c>
      <c r="B13" s="62">
        <f>SUM(baranya!B13,bács!B13,békés!B13,borsod!B13,csongrád!B13,fejér!B13,györ!B13,hajdu!B13,heves!B13,komárom!B13,nógrád!B13,pest!B13,somogy!B13,szabolcs!B13,jász!B13,tolna!B13,vas!B13,veszprém!B13,zala!B13)</f>
        <v>292.30000000000007</v>
      </c>
      <c r="C13" s="82">
        <f>SUM(baranya!C13,bács!C13,békés!C13,borsod!C13,csongrád!C13,fejér!C13,györ!C13,hajdu!C13,heves!C13,komárom!C13,nógrád!C13,pest!C13,somogy!C13,szabolcs!C13,jász!C13,tolna!C13,vas!C13,veszprém!C13,zala!C13)</f>
        <v>4699.357642045271</v>
      </c>
      <c r="D13" s="47">
        <f>SUM(baranya!D13,bács!D13,békés!D13,borsod!D13,csongrád!D13,fejér!D13,györ!D13,hajdu!D13,heves!D13,komárom!D13,nógrád!D13,pest!D13,somogy!D13,szabolcs!D13,jász!D13,tolna!D13,vas!D13,veszprém!D13,zala!D13)</f>
        <v>4233.8</v>
      </c>
      <c r="E13" s="84">
        <f t="shared" si="0"/>
        <v>16.07717291154728</v>
      </c>
      <c r="F13" s="88">
        <f>(SUM(baranya!F13*baranya!B13,bács!F13*bács!B13,békés!F13*békés!B13,borsod!F13*borsod!B13,csongrád!F13*csongrád!B13,fejér!F13*fejér!B13,györ!F13*györ!B13,hajdu!F13*hajdu!B13,heves!F13*heves!B13,komárom!F13*komárom!B13,nógrád!F13*nógrád!B13,pest!F13*pest!B13,somogy!F13*somogy!B13,szabolcs!F13*szabolcs!B13,jász!F13*jász!B13,tolna!F13*tolna!B13,vas!F13*vas!B13,veszprém!F13*veszprém!B13,zala!F13*zala!B13))/(SUM(baranya!B13,bács!B13,békés!B13,borsod!B13,csongrád!B13,fejér!B13,györ!B13,hajdu!B13,heves!B13,komárom!B13,nógrád!B13,pest!B13,somogy!B13,szabolcs!B13,jász!B13,tolna!B13,vas!B13,veszprém!B13,zala!B13))</f>
        <v>0.1292086646288422</v>
      </c>
      <c r="G13" s="89">
        <f>(SUM(baranya!G13*baranya!B13,bács!G13*bács!B13,békés!G13*békés!B13,borsod!G13*borsod!B13,csongrád!G13*csongrád!B13,fejér!G13*fejér!B13,györ!G13*györ!B13,hajdu!G13*hajdu!B13,heves!G13*heves!B13,komárom!G13*komárom!B13,nógrád!G13*nógrád!B13,pest!G13*pest!B13,somogy!G13*somogy!B13,szabolcs!G13*szabolcs!B13,jász!G13*jász!B13,tolna!G13*tolna!B13,vas!G13*vas!B13,veszprém!G13*veszprém!B13,zala!G13*zala!B13))/(SUM(baranya!B13,bács!B13,békés!B13,borsod!B13,csongrád!B13,fejér!B13,györ!B13,hajdu!B13,heves!B13,komárom!B13,nógrád!B13,pest!B13,somogy!B13,szabolcs!B13,jász!B13,tolna!B13,vas!B13,veszprém!B13,zala!B13))</f>
        <v>2.616686475132275</v>
      </c>
      <c r="H13" s="83">
        <f>(SUM(baranya!H13*baranya!B13,bács!H13*bács!B13,békés!H13*békés!B13,borsod!H13*borsod!B13,csongrád!H13*csongrád!B13,fejér!H13*fejér!B13,györ!H13*györ!B13,hajdu!H13*hajdu!B13,heves!H13*heves!B13,komárom!H13*komárom!B13,nógrád!H13*nógrád!B13,pest!H13*pest!B13,somogy!H13*somogy!B13,szabolcs!H13*szabolcs!B13,jász!H13*jász!B13,tolna!H13*tolna!B13,vas!H13*vas!B13,veszprém!H13*veszprém!B13,zala!H13*zala!B13))/(SUM(baranya!B13,bács!B13,békés!B13,borsod!B13,csongrád!B13,fejér!B13,györ!B13,hajdu!B13,heves!B13,komárom!B13,nógrád!B13,pest!B13,somogy!B13,szabolcs!B13,jász!B13,tolna!B13,vas!B13,veszprém!B13,zala!B13))</f>
        <v>0.17064036849413988</v>
      </c>
      <c r="I13" s="51">
        <f t="shared" si="2"/>
        <v>3388.5748922023117</v>
      </c>
      <c r="J13" s="48">
        <f>SUM(baranya!J13,bács!J13,békés!J13,borsod!J13,csongrád!J13,fejér!J13,györ!J13,hajdu!J13,heves!J13,komárom!J13,nógrád!J13,pest!J13,somogy!J13,szabolcs!J13,jász!J13,tolna!J13,vas!J13,veszprém!J13,zala!J13)</f>
        <v>515800.25999999983</v>
      </c>
      <c r="K13" s="50">
        <f t="shared" si="1"/>
        <v>124.79448576660155</v>
      </c>
      <c r="L13" s="51">
        <f t="shared" si="3"/>
        <v>7.809150699738673</v>
      </c>
      <c r="M13" s="9"/>
    </row>
    <row r="14" spans="1:12" ht="12.75">
      <c r="A14" s="41">
        <v>2005</v>
      </c>
      <c r="B14" s="52">
        <f>B13</f>
        <v>292.30000000000007</v>
      </c>
      <c r="C14" s="17"/>
      <c r="D14" s="17"/>
      <c r="E14"/>
      <c r="H14" s="8"/>
      <c r="K14" s="2">
        <f>AVERAGE(K5:K13)</f>
        <v>124.28143088692264</v>
      </c>
      <c r="L14" s="87">
        <f>SUM(L5:L13)</f>
        <v>85.69178895780166</v>
      </c>
    </row>
    <row r="15" spans="2:12" ht="12.75">
      <c r="B15"/>
      <c r="C15"/>
      <c r="D15"/>
      <c r="E15"/>
      <c r="G15" s="19"/>
      <c r="L15" s="21"/>
    </row>
    <row r="16" spans="2:8" ht="12.75">
      <c r="B16"/>
      <c r="C16"/>
      <c r="D16"/>
      <c r="E16"/>
      <c r="F16" s="22"/>
      <c r="G16" s="7"/>
      <c r="H16" s="2"/>
    </row>
    <row r="17" spans="2:8" ht="12.75">
      <c r="B17"/>
      <c r="C17"/>
      <c r="D17"/>
      <c r="E17"/>
      <c r="F17" s="22"/>
      <c r="G17" s="7"/>
      <c r="H17" s="2"/>
    </row>
    <row r="18" spans="2:8" ht="12.75">
      <c r="B18"/>
      <c r="C18"/>
      <c r="D18"/>
      <c r="E18"/>
      <c r="H18" s="8"/>
    </row>
    <row r="19" spans="2:8" ht="12.75">
      <c r="B19"/>
      <c r="C19"/>
      <c r="D19"/>
      <c r="E19"/>
      <c r="H19" s="8"/>
    </row>
    <row r="20" spans="2:5" ht="12.75">
      <c r="B20"/>
      <c r="C20"/>
      <c r="D20"/>
      <c r="E20"/>
    </row>
    <row r="21" spans="2:5" ht="12.75">
      <c r="B21"/>
      <c r="C21"/>
      <c r="D21"/>
      <c r="E21"/>
    </row>
    <row r="22" spans="2:5" ht="12.75">
      <c r="B22"/>
      <c r="C22"/>
      <c r="D22"/>
      <c r="E22"/>
    </row>
    <row r="23" spans="2:5" ht="12.75">
      <c r="B23"/>
      <c r="C23"/>
      <c r="D23"/>
      <c r="E23"/>
    </row>
    <row r="24" spans="2:10" ht="12.75">
      <c r="B24"/>
      <c r="C24"/>
      <c r="D24"/>
      <c r="E24"/>
      <c r="J24" s="12"/>
    </row>
    <row r="25" spans="6:10" ht="12.75">
      <c r="F25" s="20"/>
      <c r="G25" s="19"/>
      <c r="J25" s="7"/>
    </row>
    <row r="26" spans="6:10" ht="12.75">
      <c r="F26" s="22"/>
      <c r="G26" s="7"/>
      <c r="H26" s="2"/>
      <c r="J26" s="2"/>
    </row>
    <row r="27" spans="6:10" ht="12.75">
      <c r="F27" s="22"/>
      <c r="G27" s="7"/>
      <c r="H27" s="2"/>
      <c r="J27" s="7"/>
    </row>
    <row r="28" spans="7:10" ht="12.75">
      <c r="G28" s="7"/>
      <c r="H28" s="8"/>
      <c r="J28" s="7"/>
    </row>
    <row r="29" ht="12.75">
      <c r="H29" s="8"/>
    </row>
    <row r="33" ht="12.75">
      <c r="J33" s="12"/>
    </row>
    <row r="34" ht="12.75">
      <c r="J34" s="12"/>
    </row>
    <row r="35" spans="6:10" ht="12.75">
      <c r="F35" s="23"/>
      <c r="G35" s="19"/>
      <c r="J35" s="7"/>
    </row>
    <row r="36" spans="7:10" ht="12.75">
      <c r="G36" s="7"/>
      <c r="H36" s="2"/>
      <c r="J36" s="2"/>
    </row>
    <row r="37" spans="7:10" ht="12.75">
      <c r="G37" s="7"/>
      <c r="H37" s="2"/>
      <c r="J37" s="7"/>
    </row>
    <row r="38" spans="7:10" ht="12.75">
      <c r="G38" s="7"/>
      <c r="H38" s="8"/>
      <c r="J38" s="7"/>
    </row>
    <row r="39" ht="12.75">
      <c r="H39" s="8"/>
    </row>
    <row r="43" ht="12.75">
      <c r="J43" s="12"/>
    </row>
    <row r="44" ht="12.75">
      <c r="J44" s="12"/>
    </row>
    <row r="45" spans="6:10" ht="12.75">
      <c r="F45" s="23"/>
      <c r="G45" s="19"/>
      <c r="J45" s="7"/>
    </row>
    <row r="46" spans="7:10" ht="12.75">
      <c r="G46" s="7"/>
      <c r="H46" s="2"/>
      <c r="J46" s="2"/>
    </row>
    <row r="47" spans="7:10" ht="12.75">
      <c r="G47" s="7"/>
      <c r="H47" s="2"/>
      <c r="J47" s="7"/>
    </row>
    <row r="48" spans="7:10" ht="12.75">
      <c r="G48" s="7"/>
      <c r="H48" s="8"/>
      <c r="J48" s="7"/>
    </row>
    <row r="49" ht="12.75">
      <c r="H49" s="8"/>
    </row>
    <row r="55" spans="6:7" ht="12.75">
      <c r="F55" s="23"/>
      <c r="G55" s="19"/>
    </row>
    <row r="56" spans="7:8" ht="12.75">
      <c r="G56" s="7"/>
      <c r="H56" s="2"/>
    </row>
    <row r="57" spans="7:8" ht="12.75">
      <c r="G57" s="7"/>
      <c r="H57" s="2"/>
    </row>
    <row r="58" spans="6:8" ht="12.75">
      <c r="F58" s="1" t="s">
        <v>1</v>
      </c>
      <c r="G58" s="7" t="e">
        <f>#REF!*#REF!*1000</f>
        <v>#REF!</v>
      </c>
      <c r="H58" s="8" t="e">
        <f>#REF!*1000</f>
        <v>#REF!</v>
      </c>
    </row>
    <row r="59" spans="6:8" ht="12.75">
      <c r="F59" s="1" t="s">
        <v>2</v>
      </c>
      <c r="G59" s="1" t="e">
        <f>G57-G58</f>
        <v>#REF!</v>
      </c>
      <c r="H59" s="8" t="e">
        <f>#REF!*1000</f>
        <v>#REF!</v>
      </c>
    </row>
  </sheetData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9.00390625" style="1" bestFit="1" customWidth="1"/>
    <col min="3" max="4" width="9.00390625" style="1" customWidth="1"/>
    <col min="5" max="5" width="12.00390625" style="1" customWidth="1"/>
    <col min="6" max="6" width="9.00390625" style="1" customWidth="1"/>
    <col min="7" max="7" width="10.7109375" style="1" customWidth="1"/>
    <col min="8" max="8" width="10.421875" style="1" customWidth="1"/>
    <col min="9" max="9" width="10.28125" style="1" customWidth="1"/>
    <col min="10" max="10" width="10.00390625" style="1" customWidth="1"/>
    <col min="11" max="11" width="11.421875" style="1" customWidth="1"/>
    <col min="12" max="12" width="9.7109375" style="1" customWidth="1"/>
    <col min="13" max="14" width="13.8515625" style="1" bestFit="1" customWidth="1"/>
    <col min="15" max="15" width="14.57421875" style="1" customWidth="1"/>
    <col min="16" max="16384" width="9.140625" style="1" customWidth="1"/>
  </cols>
  <sheetData>
    <row r="1" spans="1:11" ht="12.75">
      <c r="A1" s="11">
        <v>38375</v>
      </c>
      <c r="E1" s="22" t="s">
        <v>45</v>
      </c>
      <c r="F1" s="12" t="s">
        <v>34</v>
      </c>
      <c r="K1" s="12"/>
    </row>
    <row r="2" s="10" customFormat="1" ht="12.75"/>
    <row r="3" spans="1:12" s="16" customFormat="1" ht="51">
      <c r="A3" s="13" t="s">
        <v>3</v>
      </c>
      <c r="B3" s="14" t="s">
        <v>43</v>
      </c>
      <c r="C3" s="14" t="s">
        <v>14</v>
      </c>
      <c r="D3" s="14" t="s">
        <v>40</v>
      </c>
      <c r="E3" s="14" t="s">
        <v>37</v>
      </c>
      <c r="F3" s="14" t="s">
        <v>42</v>
      </c>
      <c r="G3" s="14" t="s">
        <v>44</v>
      </c>
      <c r="H3" s="14" t="s">
        <v>16</v>
      </c>
      <c r="I3" s="14" t="s">
        <v>41</v>
      </c>
      <c r="J3" s="15" t="s">
        <v>38</v>
      </c>
      <c r="K3" s="14" t="s">
        <v>39</v>
      </c>
      <c r="L3" s="14" t="s">
        <v>5</v>
      </c>
    </row>
    <row r="4" spans="1:12" ht="12.75">
      <c r="A4" s="41">
        <v>95</v>
      </c>
      <c r="B4" s="61">
        <v>25.8</v>
      </c>
      <c r="C4" s="44">
        <f aca="true" t="shared" si="0" ref="C4:C13">$B4*$E4</f>
        <v>258</v>
      </c>
      <c r="D4" s="47">
        <v>267.6</v>
      </c>
      <c r="E4" s="43">
        <v>10</v>
      </c>
      <c r="F4" s="45">
        <v>0.03</v>
      </c>
      <c r="G4" s="46">
        <v>2.5</v>
      </c>
      <c r="H4" s="49">
        <v>0.15</v>
      </c>
      <c r="I4" s="71" t="s">
        <v>298</v>
      </c>
      <c r="J4" s="48">
        <v>33844.68</v>
      </c>
      <c r="K4" s="50">
        <f aca="true" t="shared" si="1" ref="K4:K13">(J4-(H4*(B4/G4)*1000))/(((B4*E4)*(1-F4))-((B5-B4)+(B4/G4)))</f>
        <v>135.73455492981424</v>
      </c>
      <c r="L4" s="71" t="s">
        <v>298</v>
      </c>
    </row>
    <row r="5" spans="1:12" ht="12.75">
      <c r="A5" s="41">
        <v>96</v>
      </c>
      <c r="B5" s="61">
        <v>27.8</v>
      </c>
      <c r="C5" s="44">
        <f t="shared" si="0"/>
        <v>298.3226536977754</v>
      </c>
      <c r="D5" s="47">
        <v>348.6</v>
      </c>
      <c r="E5" s="43">
        <v>10.731030708553073</v>
      </c>
      <c r="F5" s="45">
        <v>0.03001274782816503</v>
      </c>
      <c r="G5" s="46">
        <v>2.5</v>
      </c>
      <c r="H5" s="49">
        <v>0.2</v>
      </c>
      <c r="I5" s="51">
        <f aca="true" t="shared" si="2" ref="I5:I13">((C5/6)+(C5/6)+(((((C4*(1-F4))-((B5-B4)+(B4/G4)))+((C5*(1-F5))-((B6-B5)+(B5/G5)))))/6)+B5)*1.05</f>
        <v>224.12853374038158</v>
      </c>
      <c r="J5" s="55">
        <v>36304.63</v>
      </c>
      <c r="K5" s="50">
        <f t="shared" si="1"/>
        <v>122.00011141342654</v>
      </c>
      <c r="L5" s="51">
        <f>(K5-122)^2</f>
        <v>1.2412951612908294E-08</v>
      </c>
    </row>
    <row r="6" spans="1:12" ht="12.75">
      <c r="A6" s="41">
        <v>97</v>
      </c>
      <c r="B6" s="61">
        <v>26.7</v>
      </c>
      <c r="C6" s="44">
        <f t="shared" si="0"/>
        <v>336.24685942230695</v>
      </c>
      <c r="D6" s="47">
        <v>342.7</v>
      </c>
      <c r="E6" s="43">
        <v>12.593515334168801</v>
      </c>
      <c r="F6" s="45">
        <v>0.03043629154230847</v>
      </c>
      <c r="G6" s="46">
        <v>2.5</v>
      </c>
      <c r="H6" s="49">
        <v>0.19949618556019458</v>
      </c>
      <c r="I6" s="51">
        <f t="shared" si="2"/>
        <v>249.30073734024776</v>
      </c>
      <c r="J6" s="48">
        <v>40260.26</v>
      </c>
      <c r="K6" s="50">
        <f t="shared" si="1"/>
        <v>122.00206377349662</v>
      </c>
      <c r="L6" s="51">
        <f aca="true" t="shared" si="3" ref="L6:L13">(K6-122)^2</f>
        <v>4.259161045333785E-06</v>
      </c>
    </row>
    <row r="7" spans="1:12" ht="12.75">
      <c r="A7" s="41">
        <v>98</v>
      </c>
      <c r="B7" s="61">
        <v>29.5</v>
      </c>
      <c r="C7" s="44">
        <f t="shared" si="0"/>
        <v>295</v>
      </c>
      <c r="D7" s="47">
        <v>369.4</v>
      </c>
      <c r="E7" s="43">
        <v>10</v>
      </c>
      <c r="F7" s="45">
        <v>0.2</v>
      </c>
      <c r="G7" s="46">
        <v>3</v>
      </c>
      <c r="H7" s="49">
        <v>0.15</v>
      </c>
      <c r="I7" s="51">
        <f t="shared" si="2"/>
        <v>228.89989826294686</v>
      </c>
      <c r="J7" s="48">
        <v>26614.95</v>
      </c>
      <c r="K7" s="50">
        <f t="shared" si="1"/>
        <v>110.03771520280128</v>
      </c>
      <c r="L7" s="51">
        <f t="shared" si="3"/>
        <v>143.09625756929162</v>
      </c>
    </row>
    <row r="8" spans="1:12" ht="12.75">
      <c r="A8" s="41">
        <v>99</v>
      </c>
      <c r="B8" s="61">
        <v>27.2</v>
      </c>
      <c r="C8" s="44">
        <f t="shared" si="0"/>
        <v>272</v>
      </c>
      <c r="D8" s="47">
        <v>314.7</v>
      </c>
      <c r="E8" s="43">
        <v>10</v>
      </c>
      <c r="F8" s="45">
        <v>0.10187591996031273</v>
      </c>
      <c r="G8" s="46">
        <v>2.5002239899888403</v>
      </c>
      <c r="H8" s="49">
        <v>0.1799373096674811</v>
      </c>
      <c r="I8" s="51">
        <f t="shared" si="2"/>
        <v>205.1310434520484</v>
      </c>
      <c r="J8" s="48">
        <v>30811.84</v>
      </c>
      <c r="K8" s="50">
        <f t="shared" si="1"/>
        <v>121.99995379180923</v>
      </c>
      <c r="L8" s="51">
        <f t="shared" si="3"/>
        <v>2.1351968939650868E-09</v>
      </c>
    </row>
    <row r="9" spans="1:12" ht="12.75">
      <c r="A9" s="41">
        <v>2000</v>
      </c>
      <c r="B9" s="61">
        <v>24.1</v>
      </c>
      <c r="C9" s="44">
        <f t="shared" si="0"/>
        <v>241.2106383601329</v>
      </c>
      <c r="D9" s="47">
        <v>321.8</v>
      </c>
      <c r="E9" s="43">
        <v>10.008740180918377</v>
      </c>
      <c r="F9" s="45">
        <v>0.0367015051974251</v>
      </c>
      <c r="G9" s="46">
        <v>2.5</v>
      </c>
      <c r="H9" s="49">
        <v>0.18702917746923398</v>
      </c>
      <c r="I9" s="51">
        <f t="shared" si="2"/>
        <v>190.146223062398</v>
      </c>
      <c r="J9" s="48">
        <v>29010.42</v>
      </c>
      <c r="K9" s="50">
        <f t="shared" si="1"/>
        <v>121.99677898398069</v>
      </c>
      <c r="L9" s="51">
        <f t="shared" si="3"/>
        <v>1.0374944196653191E-05</v>
      </c>
    </row>
    <row r="10" spans="1:12" ht="12.75">
      <c r="A10" s="41">
        <v>2001</v>
      </c>
      <c r="B10" s="61">
        <v>23.8</v>
      </c>
      <c r="C10" s="44">
        <f t="shared" si="0"/>
        <v>238</v>
      </c>
      <c r="D10" s="47">
        <v>298.6</v>
      </c>
      <c r="E10" s="43">
        <v>10</v>
      </c>
      <c r="F10" s="45">
        <v>0.19846605407884124</v>
      </c>
      <c r="G10" s="46">
        <v>2.5</v>
      </c>
      <c r="H10" s="49">
        <v>0.1632943641213461</v>
      </c>
      <c r="I10" s="51">
        <f t="shared" si="2"/>
        <v>178.80851169858605</v>
      </c>
      <c r="J10" s="48">
        <v>23508.89</v>
      </c>
      <c r="K10" s="50">
        <f t="shared" si="1"/>
        <v>122.00571285307157</v>
      </c>
      <c r="L10" s="51">
        <f t="shared" si="3"/>
        <v>3.263669021736443E-05</v>
      </c>
    </row>
    <row r="11" spans="1:12" ht="12.75">
      <c r="A11" s="41">
        <v>2002</v>
      </c>
      <c r="B11" s="61">
        <v>25.1</v>
      </c>
      <c r="C11" s="44">
        <f t="shared" si="0"/>
        <v>251.00214640708364</v>
      </c>
      <c r="D11" s="47">
        <v>324.5</v>
      </c>
      <c r="E11" s="43">
        <v>10.00008551422644</v>
      </c>
      <c r="F11" s="45">
        <v>0.15505841495626463</v>
      </c>
      <c r="G11" s="46">
        <v>2.508026702023562</v>
      </c>
      <c r="H11" s="49">
        <v>0.18728483898008882</v>
      </c>
      <c r="I11" s="51">
        <f t="shared" si="2"/>
        <v>180.72663970331106</v>
      </c>
      <c r="J11" s="48">
        <v>26295.05</v>
      </c>
      <c r="K11" s="50">
        <f t="shared" si="1"/>
        <v>121.99732971995347</v>
      </c>
      <c r="L11" s="51">
        <f t="shared" si="3"/>
        <v>7.130395526896996E-06</v>
      </c>
    </row>
    <row r="12" spans="1:12" ht="12.75">
      <c r="A12" s="41">
        <v>2003</v>
      </c>
      <c r="B12" s="60">
        <v>27</v>
      </c>
      <c r="C12" s="44">
        <f t="shared" si="0"/>
        <v>270</v>
      </c>
      <c r="D12" s="47">
        <v>359</v>
      </c>
      <c r="E12" s="43">
        <v>10</v>
      </c>
      <c r="F12" s="45">
        <v>0.2</v>
      </c>
      <c r="G12" s="46">
        <v>2.684692492048556</v>
      </c>
      <c r="H12" s="49">
        <v>0.15</v>
      </c>
      <c r="I12" s="51">
        <f t="shared" si="2"/>
        <v>194.3405215099525</v>
      </c>
      <c r="J12" s="48">
        <v>26295.05</v>
      </c>
      <c r="K12" s="50">
        <f t="shared" si="1"/>
        <v>118.96967716573832</v>
      </c>
      <c r="L12" s="51">
        <f t="shared" si="3"/>
        <v>9.182856479847754</v>
      </c>
    </row>
    <row r="13" spans="1:15" ht="12.75">
      <c r="A13" s="41">
        <v>2004</v>
      </c>
      <c r="B13" s="61">
        <v>24.6</v>
      </c>
      <c r="C13" s="44">
        <f t="shared" si="0"/>
        <v>246.00686949097448</v>
      </c>
      <c r="D13" s="47">
        <v>325.1</v>
      </c>
      <c r="E13" s="43">
        <v>10.000279247600588</v>
      </c>
      <c r="F13" s="45">
        <v>0.09002721764894821</v>
      </c>
      <c r="G13" s="46">
        <v>2.5</v>
      </c>
      <c r="H13" s="49">
        <v>0.18188517753722755</v>
      </c>
      <c r="I13" s="51">
        <f t="shared" si="2"/>
        <v>185.84584843250855</v>
      </c>
      <c r="J13" s="48">
        <v>27900.05</v>
      </c>
      <c r="K13" s="50">
        <f t="shared" si="1"/>
        <v>121.99959854620126</v>
      </c>
      <c r="L13" s="51">
        <f t="shared" si="3"/>
        <v>1.6116515252635381E-07</v>
      </c>
      <c r="O13" s="9"/>
    </row>
    <row r="14" spans="1:12" ht="12.75">
      <c r="A14" s="41">
        <v>2005</v>
      </c>
      <c r="B14" s="52">
        <f>B13</f>
        <v>24.6</v>
      </c>
      <c r="C14" s="53"/>
      <c r="D14" s="53"/>
      <c r="E14" s="53"/>
      <c r="F14" s="53"/>
      <c r="G14" s="53"/>
      <c r="H14" s="54"/>
      <c r="I14" s="53"/>
      <c r="J14" s="53"/>
      <c r="K14" s="53"/>
      <c r="L14" s="53"/>
    </row>
    <row r="15" spans="2:12" ht="12.75">
      <c r="B15" s="17"/>
      <c r="C15" s="17"/>
      <c r="D15" s="17"/>
      <c r="H15" s="19"/>
      <c r="K15" s="2">
        <f>AVERAGE(K5:K13)</f>
        <v>120.33432682783099</v>
      </c>
      <c r="L15" s="24">
        <f>SUM(L5:L13)</f>
        <v>152.27916862604366</v>
      </c>
    </row>
    <row r="16" spans="7:12" ht="12.75">
      <c r="G16" s="22"/>
      <c r="H16" s="7"/>
      <c r="I16" s="2"/>
      <c r="L16" s="10"/>
    </row>
    <row r="17" spans="7:12" ht="12.75">
      <c r="G17" s="22"/>
      <c r="H17" s="7"/>
      <c r="I17" s="2"/>
      <c r="L17" s="10"/>
    </row>
    <row r="18" spans="2:12" ht="12.75">
      <c r="B18" s="91"/>
      <c r="C18" s="91"/>
      <c r="D18" s="91"/>
      <c r="G18" s="22"/>
      <c r="I18" s="8"/>
      <c r="L18" s="10"/>
    </row>
    <row r="19" spans="7:12" ht="12.75">
      <c r="G19" s="22"/>
      <c r="I19" s="8"/>
      <c r="L19" s="10"/>
    </row>
    <row r="20" spans="7:12" ht="12.75">
      <c r="G20" s="22"/>
      <c r="L20" s="10"/>
    </row>
    <row r="21" spans="7:12" ht="12.75">
      <c r="G21" s="22"/>
      <c r="L21" s="10"/>
    </row>
    <row r="22" spans="7:12" ht="12.75">
      <c r="G22" s="22"/>
      <c r="L22" s="10"/>
    </row>
    <row r="23" ht="12.75">
      <c r="G23" s="22"/>
    </row>
    <row r="24" spans="7:11" ht="12.75">
      <c r="G24" s="22"/>
      <c r="K24" s="12"/>
    </row>
    <row r="25" spans="7:11" ht="12.75">
      <c r="G25" s="22"/>
      <c r="H25" s="19"/>
      <c r="K25" s="7"/>
    </row>
    <row r="26" spans="7:11" ht="12.75">
      <c r="G26" s="22"/>
      <c r="H26" s="7"/>
      <c r="I26" s="2"/>
      <c r="K26" s="2"/>
    </row>
    <row r="27" spans="7:11" ht="12.75">
      <c r="G27" s="22"/>
      <c r="H27" s="7"/>
      <c r="I27" s="2"/>
      <c r="K27" s="7"/>
    </row>
    <row r="28" spans="7:11" ht="12.75">
      <c r="G28" s="22"/>
      <c r="H28" s="7"/>
      <c r="I28" s="8"/>
      <c r="K28" s="7"/>
    </row>
    <row r="29" ht="12.75">
      <c r="I29" s="8"/>
    </row>
    <row r="33" ht="12.75">
      <c r="K33" s="12"/>
    </row>
    <row r="34" ht="12.75">
      <c r="K34" s="12"/>
    </row>
    <row r="35" spans="7:11" ht="12.75">
      <c r="G35" s="23"/>
      <c r="H35" s="19"/>
      <c r="K35" s="7"/>
    </row>
    <row r="36" spans="8:11" ht="12.75">
      <c r="H36" s="7"/>
      <c r="I36" s="2"/>
      <c r="K36" s="2"/>
    </row>
    <row r="37" spans="8:11" ht="12.75">
      <c r="H37" s="7"/>
      <c r="I37" s="2"/>
      <c r="K37" s="7"/>
    </row>
    <row r="38" spans="8:11" ht="12.75">
      <c r="H38" s="7"/>
      <c r="I38" s="8"/>
      <c r="K38" s="7"/>
    </row>
    <row r="39" ht="12.75">
      <c r="I39" s="8"/>
    </row>
    <row r="43" ht="12.75">
      <c r="K43" s="12"/>
    </row>
    <row r="44" ht="12.75">
      <c r="K44" s="12"/>
    </row>
    <row r="45" spans="7:11" ht="12.75">
      <c r="G45" s="23"/>
      <c r="H45" s="19"/>
      <c r="K45" s="7"/>
    </row>
    <row r="46" spans="8:11" ht="12.75">
      <c r="H46" s="7"/>
      <c r="I46" s="2"/>
      <c r="K46" s="2"/>
    </row>
    <row r="47" spans="8:11" ht="12.75">
      <c r="H47" s="7"/>
      <c r="I47" s="2"/>
      <c r="K47" s="7"/>
    </row>
    <row r="48" spans="8:11" ht="12.75">
      <c r="H48" s="7"/>
      <c r="I48" s="8"/>
      <c r="K48" s="7"/>
    </row>
    <row r="49" ht="12.75">
      <c r="I49" s="8"/>
    </row>
    <row r="55" spans="7:8" ht="12.75">
      <c r="G55" s="23"/>
      <c r="H55" s="19"/>
    </row>
    <row r="56" spans="8:9" ht="12.75">
      <c r="H56" s="7"/>
      <c r="I56" s="2"/>
    </row>
    <row r="57" spans="8:9" ht="12.75">
      <c r="H57" s="7"/>
      <c r="I57" s="2"/>
    </row>
    <row r="58" spans="8:9" ht="12.75">
      <c r="H58" s="7"/>
      <c r="I58" s="8"/>
    </row>
    <row r="59" ht="12.75">
      <c r="I59" s="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12.28125" style="1" bestFit="1" customWidth="1"/>
    <col min="3" max="4" width="11.00390625" style="1" customWidth="1"/>
    <col min="5" max="6" width="12.00390625" style="1" customWidth="1"/>
    <col min="7" max="7" width="10.8515625" style="1" customWidth="1"/>
    <col min="8" max="8" width="10.421875" style="1" customWidth="1"/>
    <col min="9" max="9" width="12.00390625" style="1" customWidth="1"/>
    <col min="10" max="10" width="10.00390625" style="1" customWidth="1"/>
    <col min="11" max="11" width="12.00390625" style="1" bestFit="1" customWidth="1"/>
    <col min="12" max="12" width="9.57421875" style="1" bestFit="1" customWidth="1"/>
    <col min="13" max="13" width="14.57421875" style="1" customWidth="1"/>
    <col min="14" max="16384" width="9.140625" style="1" customWidth="1"/>
  </cols>
  <sheetData>
    <row r="1" spans="1:10" ht="12.75">
      <c r="A1" s="11">
        <v>38375</v>
      </c>
      <c r="E1" s="22" t="s">
        <v>45</v>
      </c>
      <c r="F1" s="12" t="s">
        <v>22</v>
      </c>
      <c r="J1" s="12"/>
    </row>
    <row r="2" s="10" customFormat="1" ht="12.75"/>
    <row r="3" spans="1:12" s="16" customFormat="1" ht="51">
      <c r="A3" s="13" t="s">
        <v>3</v>
      </c>
      <c r="B3" s="14" t="s">
        <v>15</v>
      </c>
      <c r="C3" s="14" t="s">
        <v>14</v>
      </c>
      <c r="D3" s="14" t="s">
        <v>40</v>
      </c>
      <c r="E3" s="14" t="s">
        <v>37</v>
      </c>
      <c r="F3" s="14" t="s">
        <v>36</v>
      </c>
      <c r="G3" s="14" t="s">
        <v>4</v>
      </c>
      <c r="H3" s="14" t="s">
        <v>16</v>
      </c>
      <c r="I3" s="14" t="s">
        <v>6</v>
      </c>
      <c r="J3" s="15" t="s">
        <v>38</v>
      </c>
      <c r="K3" s="14" t="s">
        <v>39</v>
      </c>
      <c r="L3" s="14" t="s">
        <v>5</v>
      </c>
    </row>
    <row r="4" spans="1:12" ht="12.75">
      <c r="A4" s="41">
        <v>95</v>
      </c>
      <c r="B4" s="60">
        <v>46.87</v>
      </c>
      <c r="C4" s="44">
        <f aca="true" t="shared" si="0" ref="C4:C13">$B4*$E4</f>
        <v>729.8496353322824</v>
      </c>
      <c r="D4" s="47">
        <v>543.91</v>
      </c>
      <c r="E4" s="43">
        <v>15.571786544320087</v>
      </c>
      <c r="F4" s="45">
        <v>0.1349893044263701</v>
      </c>
      <c r="G4" s="46">
        <v>3</v>
      </c>
      <c r="H4" s="49">
        <v>0.15</v>
      </c>
      <c r="I4" s="71" t="s">
        <v>298</v>
      </c>
      <c r="J4" s="48">
        <v>78934.68</v>
      </c>
      <c r="K4" s="50">
        <f aca="true" t="shared" si="1" ref="K4:K13">(J4-(H4*(B4/G4)*1000))/(((B4*E4)*(1-F4))-((B5-B4)+(B4/G4)))</f>
        <v>123.06464834099218</v>
      </c>
      <c r="L4" s="71" t="s">
        <v>298</v>
      </c>
    </row>
    <row r="5" spans="1:12" ht="12.75">
      <c r="A5" s="41">
        <v>96</v>
      </c>
      <c r="B5" s="60">
        <v>40.209</v>
      </c>
      <c r="C5" s="44">
        <f t="shared" si="0"/>
        <v>486.6684919173962</v>
      </c>
      <c r="D5" s="47">
        <v>530.78</v>
      </c>
      <c r="E5" s="43">
        <v>12.10347165851914</v>
      </c>
      <c r="F5" s="45">
        <v>0.2</v>
      </c>
      <c r="G5" s="46">
        <v>3</v>
      </c>
      <c r="H5" s="49">
        <v>0.15</v>
      </c>
      <c r="I5" s="51">
        <f aca="true" t="shared" si="2" ref="I5:I13">((C5/6)+(C5/6)+(((((C4*(1-F4))-((B5-B4)+(B4/G4)))+((C5*(1-F5))-((B6-B5)+(B5/G5)))))/6)+B5)*1.05</f>
        <v>387.82050733270495</v>
      </c>
      <c r="J5" s="55">
        <v>48176.63</v>
      </c>
      <c r="K5" s="50">
        <f t="shared" si="1"/>
        <v>121.75884423522366</v>
      </c>
      <c r="L5" s="51">
        <f>(K5-122)^2</f>
        <v>0.058156102884860165</v>
      </c>
    </row>
    <row r="6" spans="1:12" ht="12.75">
      <c r="A6" s="41">
        <v>97</v>
      </c>
      <c r="B6" s="60">
        <v>36.98</v>
      </c>
      <c r="C6" s="44">
        <f t="shared" si="0"/>
        <v>466.8223611295509</v>
      </c>
      <c r="D6" s="47">
        <v>514.66</v>
      </c>
      <c r="E6" s="43">
        <v>12.623644162508139</v>
      </c>
      <c r="F6" s="45">
        <v>0.2</v>
      </c>
      <c r="G6" s="46">
        <v>3</v>
      </c>
      <c r="H6" s="49">
        <v>0.15</v>
      </c>
      <c r="I6" s="51">
        <f t="shared" si="2"/>
        <v>330.8316791552488</v>
      </c>
      <c r="J6" s="48">
        <v>45132.26</v>
      </c>
      <c r="K6" s="50">
        <f t="shared" si="1"/>
        <v>121.65695459658198</v>
      </c>
      <c r="L6" s="51">
        <f aca="true" t="shared" si="3" ref="L6:L13">(K6-122)^2</f>
        <v>0.1176801488062302</v>
      </c>
    </row>
    <row r="7" spans="1:12" ht="12.75">
      <c r="A7" s="41">
        <v>98</v>
      </c>
      <c r="B7" s="60">
        <v>42.33</v>
      </c>
      <c r="C7" s="44">
        <f t="shared" si="0"/>
        <v>423.29999999999995</v>
      </c>
      <c r="D7" s="47">
        <v>554.66</v>
      </c>
      <c r="E7" s="43">
        <v>10</v>
      </c>
      <c r="F7" s="45">
        <v>0.2</v>
      </c>
      <c r="G7" s="46">
        <v>3</v>
      </c>
      <c r="H7" s="49">
        <v>0.15</v>
      </c>
      <c r="I7" s="51">
        <f t="shared" si="2"/>
        <v>311.9587138914705</v>
      </c>
      <c r="J7" s="48">
        <v>37486.95</v>
      </c>
      <c r="K7" s="50">
        <f t="shared" si="1"/>
        <v>108.41184944522773</v>
      </c>
      <c r="L7" s="51">
        <f t="shared" si="3"/>
        <v>184.63783549915794</v>
      </c>
    </row>
    <row r="8" spans="1:12" ht="12.75">
      <c r="A8" s="41">
        <v>99</v>
      </c>
      <c r="B8" s="60">
        <v>40.6</v>
      </c>
      <c r="C8" s="44">
        <f t="shared" si="0"/>
        <v>504.13291421435775</v>
      </c>
      <c r="D8" s="47">
        <v>552.6</v>
      </c>
      <c r="E8" s="43">
        <v>12.417066852570388</v>
      </c>
      <c r="F8" s="45">
        <v>0.2</v>
      </c>
      <c r="G8" s="46">
        <v>3</v>
      </c>
      <c r="H8" s="49">
        <v>0.15</v>
      </c>
      <c r="I8" s="51">
        <f t="shared" si="2"/>
        <v>344.679794631702</v>
      </c>
      <c r="J8" s="48">
        <v>49683.84</v>
      </c>
      <c r="K8" s="50">
        <f t="shared" si="1"/>
        <v>121.72957072087934</v>
      </c>
      <c r="L8" s="51">
        <f t="shared" si="3"/>
        <v>0.07313199500572125</v>
      </c>
    </row>
    <row r="9" spans="1:12" ht="12.75">
      <c r="A9" s="41">
        <v>2000</v>
      </c>
      <c r="B9" s="60">
        <v>38.9</v>
      </c>
      <c r="C9" s="44">
        <f t="shared" si="0"/>
        <v>424.85130497086055</v>
      </c>
      <c r="D9" s="47">
        <v>513.3</v>
      </c>
      <c r="E9" s="43">
        <v>10.921627377142945</v>
      </c>
      <c r="F9" s="45">
        <v>0.2</v>
      </c>
      <c r="G9" s="46">
        <v>3</v>
      </c>
      <c r="H9" s="49">
        <v>0.15350285291293175</v>
      </c>
      <c r="I9" s="51">
        <f t="shared" si="2"/>
        <v>315.2257474257318</v>
      </c>
      <c r="J9" s="48">
        <v>41882.42</v>
      </c>
      <c r="K9" s="50">
        <f t="shared" si="1"/>
        <v>122.10053320072235</v>
      </c>
      <c r="L9" s="51">
        <f t="shared" si="3"/>
        <v>0.010106924447480906</v>
      </c>
    </row>
    <row r="10" spans="1:12" ht="12.75">
      <c r="A10" s="41">
        <v>2001</v>
      </c>
      <c r="B10" s="60">
        <v>39.1</v>
      </c>
      <c r="C10" s="44">
        <f t="shared" si="0"/>
        <v>477.58901733074754</v>
      </c>
      <c r="D10" s="47">
        <v>517.8</v>
      </c>
      <c r="E10" s="43">
        <v>12.214552872909143</v>
      </c>
      <c r="F10" s="45">
        <v>0.2</v>
      </c>
      <c r="G10" s="46">
        <v>3</v>
      </c>
      <c r="H10" s="49">
        <v>0.15</v>
      </c>
      <c r="I10" s="51">
        <f t="shared" si="2"/>
        <v>329.21530118798677</v>
      </c>
      <c r="J10" s="48">
        <v>46380.89</v>
      </c>
      <c r="K10" s="50">
        <f t="shared" si="1"/>
        <v>121.80223763786411</v>
      </c>
      <c r="L10" s="51">
        <f t="shared" si="3"/>
        <v>0.03910995187756696</v>
      </c>
    </row>
    <row r="11" spans="1:12" ht="12.75">
      <c r="A11" s="41">
        <v>2002</v>
      </c>
      <c r="B11" s="60">
        <v>43.4</v>
      </c>
      <c r="C11" s="44">
        <f t="shared" si="0"/>
        <v>434</v>
      </c>
      <c r="D11" s="47">
        <v>525.8</v>
      </c>
      <c r="E11" s="43">
        <v>10</v>
      </c>
      <c r="F11" s="45">
        <v>0.2</v>
      </c>
      <c r="G11" s="46">
        <v>3</v>
      </c>
      <c r="H11" s="49">
        <v>0.15</v>
      </c>
      <c r="I11" s="51">
        <f t="shared" si="2"/>
        <v>319.3349624263046</v>
      </c>
      <c r="J11" s="48">
        <v>39167.05</v>
      </c>
      <c r="K11" s="50">
        <f t="shared" si="1"/>
        <v>111.56010654337119</v>
      </c>
      <c r="L11" s="51">
        <f t="shared" si="3"/>
        <v>108.99137538576102</v>
      </c>
    </row>
    <row r="12" spans="1:12" ht="12.75">
      <c r="A12" s="41">
        <v>2003</v>
      </c>
      <c r="B12" s="60">
        <v>44.5</v>
      </c>
      <c r="C12" s="44">
        <f t="shared" si="0"/>
        <v>445</v>
      </c>
      <c r="D12" s="47">
        <v>551.5</v>
      </c>
      <c r="E12" s="43">
        <v>10</v>
      </c>
      <c r="F12" s="45">
        <v>0.2</v>
      </c>
      <c r="G12" s="46">
        <v>3</v>
      </c>
      <c r="H12" s="49">
        <v>0.15</v>
      </c>
      <c r="I12" s="51">
        <f t="shared" si="2"/>
        <v>322.68250000000006</v>
      </c>
      <c r="J12" s="48">
        <v>39167.05</v>
      </c>
      <c r="K12" s="50">
        <f t="shared" si="1"/>
        <v>103.98400262713456</v>
      </c>
      <c r="L12" s="51">
        <f t="shared" si="3"/>
        <v>324.57616133909454</v>
      </c>
    </row>
    <row r="13" spans="1:13" ht="12.75">
      <c r="A13" s="41">
        <v>2004</v>
      </c>
      <c r="B13" s="60">
        <v>30.4</v>
      </c>
      <c r="C13" s="44">
        <f t="shared" si="0"/>
        <v>398.3495108219704</v>
      </c>
      <c r="D13" s="47">
        <v>437.3</v>
      </c>
      <c r="E13" s="43">
        <v>13.10360232967008</v>
      </c>
      <c r="F13" s="45">
        <v>0.19991195346751134</v>
      </c>
      <c r="G13" s="46">
        <v>3</v>
      </c>
      <c r="H13" s="49">
        <v>0.15</v>
      </c>
      <c r="I13" s="51">
        <f t="shared" si="2"/>
        <v>287.51573146239946</v>
      </c>
      <c r="J13" s="48">
        <v>39167.05</v>
      </c>
      <c r="K13" s="50">
        <f t="shared" si="1"/>
        <v>122.00040659838663</v>
      </c>
      <c r="L13" s="51">
        <f t="shared" si="3"/>
        <v>1.6532224801222925E-07</v>
      </c>
      <c r="M13" s="9"/>
    </row>
    <row r="14" spans="1:12" ht="12.75">
      <c r="A14" s="41">
        <v>2005</v>
      </c>
      <c r="B14" s="52">
        <f>B13</f>
        <v>30.4</v>
      </c>
      <c r="C14" s="53"/>
      <c r="D14" s="53"/>
      <c r="E14" s="53"/>
      <c r="F14" s="53"/>
      <c r="G14" s="53"/>
      <c r="H14" s="54"/>
      <c r="I14" s="53"/>
      <c r="J14" s="53"/>
      <c r="K14" s="53"/>
      <c r="L14" s="53"/>
    </row>
    <row r="15" spans="2:12" ht="12.75">
      <c r="B15" s="17"/>
      <c r="C15" s="17"/>
      <c r="D15" s="17"/>
      <c r="H15" s="19"/>
      <c r="K15" s="2">
        <f>AVERAGE(K5:K13)</f>
        <v>117.2227228450435</v>
      </c>
      <c r="L15" s="24">
        <f>SUM(L5:L13)</f>
        <v>618.5035575123577</v>
      </c>
    </row>
    <row r="16" spans="7:8" ht="12.75">
      <c r="G16" s="22"/>
      <c r="H16" s="7"/>
    </row>
    <row r="17" spans="7:8" ht="12.75">
      <c r="G17" s="22"/>
      <c r="H17" s="7"/>
    </row>
    <row r="24" ht="12.75">
      <c r="J24" s="12"/>
    </row>
    <row r="25" spans="7:10" ht="12.75">
      <c r="G25" s="20"/>
      <c r="H25" s="19"/>
      <c r="J25" s="7"/>
    </row>
    <row r="26" spans="7:10" ht="12.75">
      <c r="G26" s="22"/>
      <c r="H26" s="7"/>
      <c r="J26" s="2"/>
    </row>
    <row r="27" spans="7:10" ht="12.75">
      <c r="G27" s="22"/>
      <c r="H27" s="7"/>
      <c r="J27" s="7"/>
    </row>
    <row r="28" spans="8:10" ht="12.75">
      <c r="H28" s="7"/>
      <c r="J28" s="7"/>
    </row>
    <row r="33" ht="12.75">
      <c r="J33" s="12"/>
    </row>
    <row r="34" ht="12.75">
      <c r="J34" s="12"/>
    </row>
    <row r="35" spans="7:10" ht="12.75">
      <c r="G35" s="23"/>
      <c r="H35" s="19"/>
      <c r="J35" s="7"/>
    </row>
    <row r="36" spans="8:10" ht="12.75">
      <c r="H36" s="7"/>
      <c r="J36" s="2"/>
    </row>
    <row r="37" spans="8:10" ht="12.75">
      <c r="H37" s="7"/>
      <c r="J37" s="7"/>
    </row>
    <row r="38" spans="8:10" ht="12.75">
      <c r="H38" s="7"/>
      <c r="J38" s="7"/>
    </row>
    <row r="43" ht="12.75">
      <c r="J43" s="12"/>
    </row>
    <row r="44" ht="12.75">
      <c r="J44" s="12"/>
    </row>
    <row r="45" spans="7:10" ht="12.75">
      <c r="G45" s="23"/>
      <c r="H45" s="19"/>
      <c r="J45" s="7"/>
    </row>
    <row r="46" spans="8:10" ht="12.75">
      <c r="H46" s="7"/>
      <c r="J46" s="2"/>
    </row>
    <row r="47" spans="8:10" ht="12.75">
      <c r="H47" s="7"/>
      <c r="J47" s="7"/>
    </row>
    <row r="48" spans="8:10" ht="12.75">
      <c r="H48" s="7"/>
      <c r="J48" s="7"/>
    </row>
    <row r="55" spans="7:8" ht="12.75">
      <c r="G55" s="23"/>
      <c r="H55" s="19"/>
    </row>
    <row r="56" ht="12.75">
      <c r="H56" s="7"/>
    </row>
    <row r="57" ht="12.75">
      <c r="H57" s="7"/>
    </row>
    <row r="58" ht="12.75">
      <c r="H58" s="7"/>
    </row>
  </sheetData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12.28125" style="1" bestFit="1" customWidth="1"/>
    <col min="3" max="4" width="11.00390625" style="1" customWidth="1"/>
    <col min="5" max="6" width="12.00390625" style="1" customWidth="1"/>
    <col min="7" max="7" width="10.8515625" style="1" customWidth="1"/>
    <col min="8" max="8" width="10.421875" style="1" customWidth="1"/>
    <col min="9" max="9" width="12.00390625" style="1" customWidth="1"/>
    <col min="10" max="10" width="10.00390625" style="1" customWidth="1"/>
    <col min="11" max="11" width="12.00390625" style="1" bestFit="1" customWidth="1"/>
    <col min="12" max="12" width="9.140625" style="1" bestFit="1" customWidth="1"/>
    <col min="13" max="13" width="14.57421875" style="1" customWidth="1"/>
    <col min="14" max="16384" width="9.140625" style="1" customWidth="1"/>
  </cols>
  <sheetData>
    <row r="1" spans="1:10" ht="12.75">
      <c r="A1" s="11">
        <v>38375</v>
      </c>
      <c r="E1" s="22" t="s">
        <v>45</v>
      </c>
      <c r="F1" s="12" t="s">
        <v>17</v>
      </c>
      <c r="J1" s="12"/>
    </row>
    <row r="2" s="10" customFormat="1" ht="12.75"/>
    <row r="3" spans="1:12" s="16" customFormat="1" ht="51">
      <c r="A3" s="13" t="s">
        <v>3</v>
      </c>
      <c r="B3" s="14" t="s">
        <v>15</v>
      </c>
      <c r="C3" s="14" t="s">
        <v>14</v>
      </c>
      <c r="D3" s="14" t="s">
        <v>40</v>
      </c>
      <c r="E3" s="14" t="s">
        <v>37</v>
      </c>
      <c r="F3" s="14" t="s">
        <v>36</v>
      </c>
      <c r="G3" s="14" t="s">
        <v>4</v>
      </c>
      <c r="H3" s="14" t="s">
        <v>16</v>
      </c>
      <c r="I3" s="14" t="s">
        <v>6</v>
      </c>
      <c r="J3" s="15" t="s">
        <v>38</v>
      </c>
      <c r="K3" s="14" t="s">
        <v>39</v>
      </c>
      <c r="L3" s="14" t="s">
        <v>5</v>
      </c>
    </row>
    <row r="4" spans="1:12" ht="12.75">
      <c r="A4" s="41">
        <v>95</v>
      </c>
      <c r="B4" s="59">
        <v>45.8</v>
      </c>
      <c r="C4" s="44">
        <f aca="true" t="shared" si="0" ref="C4:C13">$B4*$E4</f>
        <v>569.9730317925572</v>
      </c>
      <c r="D4" s="47">
        <v>521.6</v>
      </c>
      <c r="E4" s="43">
        <v>12.444826021671556</v>
      </c>
      <c r="F4" s="45">
        <v>0.07386882099700152</v>
      </c>
      <c r="G4" s="46">
        <v>3</v>
      </c>
      <c r="H4" s="49">
        <v>0.15</v>
      </c>
      <c r="I4" s="71" t="s">
        <v>298</v>
      </c>
      <c r="J4" s="48">
        <v>56440.68</v>
      </c>
      <c r="K4" s="50">
        <f aca="true" t="shared" si="1" ref="K4:K13">(J4-(H4*(B4/G4)*1000))/(((E4*B4)*(1-F4))-((B5-B4)+(B4/G4)))</f>
        <v>103.91547653175704</v>
      </c>
      <c r="L4" s="71" t="s">
        <v>298</v>
      </c>
    </row>
    <row r="5" spans="1:12" ht="12.75">
      <c r="A5" s="41">
        <v>96</v>
      </c>
      <c r="B5" s="59">
        <v>37.3</v>
      </c>
      <c r="C5" s="44">
        <f t="shared" si="0"/>
        <v>575.8152901330014</v>
      </c>
      <c r="D5" s="47">
        <v>513.4</v>
      </c>
      <c r="E5" s="43">
        <v>15.437407242171622</v>
      </c>
      <c r="F5" s="45">
        <v>0.199872863355096</v>
      </c>
      <c r="G5" s="46">
        <v>3</v>
      </c>
      <c r="H5" s="49">
        <v>0.15</v>
      </c>
      <c r="I5" s="51">
        <f aca="true" t="shared" si="2" ref="I5:I13">((C5/6)+(C5/6)+(((((C4*(1-F4))-((B5-B4)+(B4/G4)))+((C5*(1-F5))-((B6-B5)+(B5/G5)))))/6)+B5)*1.05</f>
        <v>410.69451771782536</v>
      </c>
      <c r="J5" s="55">
        <v>56800.63</v>
      </c>
      <c r="K5" s="50">
        <f t="shared" si="1"/>
        <v>121.99998460632341</v>
      </c>
      <c r="L5" s="51">
        <f>(K5-122)^2</f>
        <v>2.3696527899452554E-10</v>
      </c>
    </row>
    <row r="6" spans="1:12" ht="12.75">
      <c r="A6" s="41">
        <v>97</v>
      </c>
      <c r="B6" s="59">
        <v>35.3</v>
      </c>
      <c r="C6" s="44">
        <f t="shared" si="0"/>
        <v>492.5430345263756</v>
      </c>
      <c r="D6" s="47">
        <v>486.9</v>
      </c>
      <c r="E6" s="43">
        <v>13.953060468169282</v>
      </c>
      <c r="F6" s="45">
        <v>0.19986236268799348</v>
      </c>
      <c r="G6" s="46">
        <v>2</v>
      </c>
      <c r="H6" s="49">
        <v>0.16596538854717716</v>
      </c>
      <c r="I6" s="51">
        <f t="shared" si="2"/>
        <v>353.4178191198045</v>
      </c>
      <c r="J6" s="48">
        <v>48356.26</v>
      </c>
      <c r="K6" s="50">
        <f t="shared" si="1"/>
        <v>122.000000166109</v>
      </c>
      <c r="L6" s="51">
        <f aca="true" t="shared" si="3" ref="L6:L13">(K6-122)^2</f>
        <v>2.7592201171713398E-14</v>
      </c>
    </row>
    <row r="7" spans="1:12" ht="12.75">
      <c r="A7" s="41">
        <v>98</v>
      </c>
      <c r="B7" s="59">
        <v>39.4</v>
      </c>
      <c r="C7" s="44">
        <f t="shared" si="0"/>
        <v>600.3101672285329</v>
      </c>
      <c r="D7" s="47">
        <v>515.2</v>
      </c>
      <c r="E7" s="43">
        <v>15.236298660622664</v>
      </c>
      <c r="F7" s="45">
        <v>0.19592322253577735</v>
      </c>
      <c r="G7" s="46">
        <v>3</v>
      </c>
      <c r="H7" s="49">
        <v>0.15034848484887836</v>
      </c>
      <c r="I7" s="51">
        <f t="shared" si="2"/>
        <v>399.84607001294904</v>
      </c>
      <c r="J7" s="48">
        <v>59980.95</v>
      </c>
      <c r="K7" s="50">
        <f t="shared" si="1"/>
        <v>121.99998569854807</v>
      </c>
      <c r="L7" s="51">
        <f t="shared" si="3"/>
        <v>2.04531527212072E-10</v>
      </c>
    </row>
    <row r="8" spans="1:12" ht="12.75">
      <c r="A8" s="41">
        <v>99</v>
      </c>
      <c r="B8" s="59">
        <v>33.5</v>
      </c>
      <c r="C8" s="44">
        <f t="shared" si="0"/>
        <v>640.8485806577764</v>
      </c>
      <c r="D8" s="47">
        <v>471.6</v>
      </c>
      <c r="E8" s="43">
        <v>19.12980837784407</v>
      </c>
      <c r="F8" s="45">
        <v>0.19239277797853765</v>
      </c>
      <c r="G8" s="46">
        <v>3</v>
      </c>
      <c r="H8" s="49">
        <v>0.15</v>
      </c>
      <c r="I8" s="51">
        <f t="shared" si="2"/>
        <v>431.0856494036932</v>
      </c>
      <c r="J8" s="48">
        <v>63307.84</v>
      </c>
      <c r="K8" s="50">
        <f t="shared" si="1"/>
        <v>121.9999849838649</v>
      </c>
      <c r="L8" s="51">
        <f t="shared" si="3"/>
        <v>2.2548431317537277E-10</v>
      </c>
    </row>
    <row r="9" spans="1:12" ht="12.75">
      <c r="A9" s="41">
        <v>2000</v>
      </c>
      <c r="B9" s="59">
        <v>34.7</v>
      </c>
      <c r="C9" s="44">
        <f t="shared" si="0"/>
        <v>554.7034200165258</v>
      </c>
      <c r="D9" s="47">
        <v>481.2</v>
      </c>
      <c r="E9" s="43">
        <v>15.98568933765204</v>
      </c>
      <c r="F9" s="45">
        <v>0.199735067427035</v>
      </c>
      <c r="G9" s="46">
        <v>3</v>
      </c>
      <c r="H9" s="49">
        <v>0.15010108911226963</v>
      </c>
      <c r="I9" s="51">
        <f t="shared" si="2"/>
        <v>394.68400014376556</v>
      </c>
      <c r="J9" s="48">
        <v>54506.42</v>
      </c>
      <c r="K9" s="50">
        <f t="shared" si="1"/>
        <v>122.00000295261</v>
      </c>
      <c r="L9" s="51">
        <f t="shared" si="3"/>
        <v>8.717905833380611E-12</v>
      </c>
    </row>
    <row r="10" spans="1:12" ht="12.75">
      <c r="A10" s="41">
        <v>2001</v>
      </c>
      <c r="B10" s="59">
        <v>34.5</v>
      </c>
      <c r="C10" s="44">
        <f t="shared" si="0"/>
        <v>595.672832529893</v>
      </c>
      <c r="D10" s="47">
        <v>481.2</v>
      </c>
      <c r="E10" s="43">
        <v>17.265879203765014</v>
      </c>
      <c r="F10" s="45">
        <v>0.19997998265234881</v>
      </c>
      <c r="G10" s="46">
        <v>2.8280838006503983</v>
      </c>
      <c r="H10" s="49">
        <v>0.15</v>
      </c>
      <c r="I10" s="51">
        <f t="shared" si="2"/>
        <v>400.9844668347622</v>
      </c>
      <c r="J10" s="48">
        <v>58004.89</v>
      </c>
      <c r="K10" s="50">
        <f t="shared" si="1"/>
        <v>121.99998437608456</v>
      </c>
      <c r="L10" s="51">
        <f t="shared" si="3"/>
        <v>2.4410673383132907E-10</v>
      </c>
    </row>
    <row r="11" spans="1:12" ht="12.75">
      <c r="A11" s="41">
        <v>2002</v>
      </c>
      <c r="B11" s="59">
        <v>38.4</v>
      </c>
      <c r="C11" s="44">
        <f t="shared" si="0"/>
        <v>515.4462540121929</v>
      </c>
      <c r="D11" s="47">
        <v>503.2</v>
      </c>
      <c r="E11" s="43">
        <v>13.423079531567524</v>
      </c>
      <c r="F11" s="45">
        <v>0.19951930130835688</v>
      </c>
      <c r="G11" s="46">
        <v>3</v>
      </c>
      <c r="H11" s="49">
        <v>0.15070841038253896</v>
      </c>
      <c r="I11" s="51">
        <f t="shared" si="2"/>
        <v>372.82847046336053</v>
      </c>
      <c r="J11" s="48">
        <v>51791.05</v>
      </c>
      <c r="K11" s="50">
        <f t="shared" si="1"/>
        <v>121.9999987424755</v>
      </c>
      <c r="L11" s="51">
        <f t="shared" si="3"/>
        <v>1.5813678739029854E-12</v>
      </c>
    </row>
    <row r="12" spans="1:12" ht="12.75">
      <c r="A12" s="41">
        <v>2003</v>
      </c>
      <c r="B12" s="59">
        <v>29.5</v>
      </c>
      <c r="C12" s="44">
        <f t="shared" si="0"/>
        <v>521.1999708158579</v>
      </c>
      <c r="D12" s="47">
        <v>469.7</v>
      </c>
      <c r="E12" s="43">
        <v>17.66779562087654</v>
      </c>
      <c r="F12" s="45">
        <v>0.2</v>
      </c>
      <c r="G12" s="46">
        <v>3</v>
      </c>
      <c r="H12" s="49">
        <v>0.15</v>
      </c>
      <c r="I12" s="51">
        <f t="shared" si="2"/>
        <v>357.09298843762934</v>
      </c>
      <c r="J12" s="48">
        <v>51791.05</v>
      </c>
      <c r="K12" s="50">
        <f t="shared" si="1"/>
        <v>121.99999882412772</v>
      </c>
      <c r="L12" s="51">
        <f t="shared" si="3"/>
        <v>1.382675630338018E-12</v>
      </c>
    </row>
    <row r="13" spans="1:13" ht="12.75">
      <c r="A13" s="41">
        <v>2004</v>
      </c>
      <c r="B13" s="59">
        <v>24.2</v>
      </c>
      <c r="C13" s="44">
        <f t="shared" si="0"/>
        <v>484</v>
      </c>
      <c r="D13" s="47">
        <v>384.2</v>
      </c>
      <c r="E13" s="43">
        <v>20</v>
      </c>
      <c r="F13" s="45">
        <v>0.12717746476088707</v>
      </c>
      <c r="G13" s="46">
        <v>3</v>
      </c>
      <c r="H13" s="49">
        <v>0.1533171996417644</v>
      </c>
      <c r="I13" s="51">
        <f t="shared" si="2"/>
        <v>339.501064648973</v>
      </c>
      <c r="J13" s="48">
        <v>51791.05</v>
      </c>
      <c r="K13" s="50">
        <f t="shared" si="1"/>
        <v>121.9999988627749</v>
      </c>
      <c r="L13" s="51">
        <f t="shared" si="3"/>
        <v>1.293280923728588E-12</v>
      </c>
      <c r="M13" s="9"/>
    </row>
    <row r="14" spans="1:12" ht="12.75">
      <c r="A14" s="41">
        <v>2005</v>
      </c>
      <c r="B14" s="52">
        <f>B13</f>
        <v>24.2</v>
      </c>
      <c r="C14" s="53"/>
      <c r="D14" s="53"/>
      <c r="E14" s="53"/>
      <c r="F14" s="53"/>
      <c r="G14" s="53"/>
      <c r="H14" s="54"/>
      <c r="I14" s="53"/>
      <c r="J14" s="53"/>
      <c r="K14" s="53"/>
      <c r="L14" s="53"/>
    </row>
    <row r="15" spans="2:12" ht="12.75">
      <c r="B15" s="17"/>
      <c r="C15" s="17"/>
      <c r="D15" s="17"/>
      <c r="H15" s="19"/>
      <c r="K15" s="2">
        <f>AVERAGE(K5:K13)</f>
        <v>121.99999324587978</v>
      </c>
      <c r="L15" s="24">
        <f>SUM(L5:L13)</f>
        <v>9.240906756758211E-10</v>
      </c>
    </row>
    <row r="16" spans="7:8" ht="12.75">
      <c r="G16" s="22"/>
      <c r="H16" s="7"/>
    </row>
    <row r="17" spans="7:8" ht="12.75">
      <c r="G17" s="22"/>
      <c r="H17" s="7"/>
    </row>
    <row r="24" ht="12.75">
      <c r="J24" s="12"/>
    </row>
    <row r="25" spans="7:10" ht="12.75">
      <c r="G25" s="20"/>
      <c r="H25" s="19"/>
      <c r="J25" s="7"/>
    </row>
    <row r="26" spans="7:10" ht="12.75">
      <c r="G26" s="22"/>
      <c r="H26" s="7"/>
      <c r="J26" s="2"/>
    </row>
    <row r="27" spans="7:10" ht="12.75">
      <c r="G27" s="22"/>
      <c r="H27" s="7"/>
      <c r="J27" s="7"/>
    </row>
    <row r="28" spans="8:10" ht="12.75">
      <c r="H28" s="7"/>
      <c r="J28" s="7"/>
    </row>
    <row r="33" ht="12.75">
      <c r="J33" s="12"/>
    </row>
    <row r="34" ht="12.75">
      <c r="J34" s="12"/>
    </row>
    <row r="35" spans="7:10" ht="12.75">
      <c r="G35" s="23"/>
      <c r="H35" s="19"/>
      <c r="J35" s="7"/>
    </row>
    <row r="36" spans="8:10" ht="12.75">
      <c r="H36" s="7"/>
      <c r="J36" s="2"/>
    </row>
    <row r="37" spans="8:10" ht="12.75">
      <c r="H37" s="7"/>
      <c r="J37" s="7"/>
    </row>
    <row r="38" spans="8:10" ht="12.75">
      <c r="H38" s="7"/>
      <c r="J38" s="7"/>
    </row>
    <row r="43" ht="12.75">
      <c r="J43" s="12"/>
    </row>
    <row r="44" ht="12.75">
      <c r="J44" s="12"/>
    </row>
    <row r="45" spans="7:10" ht="12.75">
      <c r="G45" s="23"/>
      <c r="H45" s="19"/>
      <c r="J45" s="7"/>
    </row>
    <row r="46" spans="8:10" ht="12.75">
      <c r="H46" s="7"/>
      <c r="J46" s="2"/>
    </row>
    <row r="47" spans="8:10" ht="12.75">
      <c r="H47" s="7"/>
      <c r="J47" s="7"/>
    </row>
    <row r="48" spans="8:10" ht="12.75">
      <c r="H48" s="7"/>
      <c r="J48" s="7"/>
    </row>
    <row r="55" spans="7:8" ht="12.75">
      <c r="G55" s="23"/>
      <c r="H55" s="19"/>
    </row>
    <row r="56" ht="12.75">
      <c r="H56" s="7"/>
    </row>
    <row r="57" ht="12.75">
      <c r="H57" s="7"/>
    </row>
    <row r="58" ht="12.75">
      <c r="H58" s="7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12.28125" style="1" bestFit="1" customWidth="1"/>
    <col min="3" max="4" width="11.00390625" style="1" customWidth="1"/>
    <col min="5" max="6" width="12.00390625" style="1" customWidth="1"/>
    <col min="7" max="7" width="10.8515625" style="1" customWidth="1"/>
    <col min="8" max="8" width="10.421875" style="1" customWidth="1"/>
    <col min="9" max="9" width="12.00390625" style="1" customWidth="1"/>
    <col min="10" max="10" width="10.00390625" style="1" customWidth="1"/>
    <col min="11" max="11" width="12.00390625" style="1" bestFit="1" customWidth="1"/>
    <col min="12" max="12" width="8.140625" style="1" bestFit="1" customWidth="1"/>
    <col min="13" max="13" width="14.57421875" style="1" customWidth="1"/>
    <col min="14" max="16384" width="9.140625" style="1" customWidth="1"/>
  </cols>
  <sheetData>
    <row r="1" spans="1:10" ht="12.75">
      <c r="A1" s="11">
        <v>38375</v>
      </c>
      <c r="E1" s="22" t="s">
        <v>45</v>
      </c>
      <c r="F1" s="12" t="s">
        <v>21</v>
      </c>
      <c r="J1" s="12"/>
    </row>
    <row r="2" s="10" customFormat="1" ht="12.75"/>
    <row r="3" spans="1:12" s="16" customFormat="1" ht="51">
      <c r="A3" s="13" t="s">
        <v>3</v>
      </c>
      <c r="B3" s="14" t="s">
        <v>15</v>
      </c>
      <c r="C3" s="14" t="s">
        <v>14</v>
      </c>
      <c r="D3" s="14" t="s">
        <v>40</v>
      </c>
      <c r="E3" s="14" t="s">
        <v>37</v>
      </c>
      <c r="F3" s="14" t="s">
        <v>36</v>
      </c>
      <c r="G3" s="14" t="s">
        <v>4</v>
      </c>
      <c r="H3" s="14" t="s">
        <v>16</v>
      </c>
      <c r="I3" s="14" t="s">
        <v>6</v>
      </c>
      <c r="J3" s="15" t="s">
        <v>38</v>
      </c>
      <c r="K3" s="14" t="s">
        <v>39</v>
      </c>
      <c r="L3" s="14" t="s">
        <v>5</v>
      </c>
    </row>
    <row r="4" spans="1:12" ht="12.75">
      <c r="A4" s="41">
        <v>95</v>
      </c>
      <c r="B4" s="42">
        <v>13</v>
      </c>
      <c r="C4" s="44">
        <f aca="true" t="shared" si="0" ref="C4:C13">$B4*$E4</f>
        <v>130</v>
      </c>
      <c r="D4" s="47">
        <v>167.1</v>
      </c>
      <c r="E4" s="43">
        <v>10</v>
      </c>
      <c r="F4" s="45">
        <v>0.03</v>
      </c>
      <c r="G4" s="46">
        <v>2</v>
      </c>
      <c r="H4" s="49">
        <v>0.15</v>
      </c>
      <c r="I4" s="71" t="s">
        <v>298</v>
      </c>
      <c r="J4" s="48">
        <v>28348.68</v>
      </c>
      <c r="K4" s="50">
        <f aca="true" t="shared" si="1" ref="K4:K13">(J4-(H4*(B4/G4)*1000))/(((E4*B4)*(1-F4))-((B5-B4)+(B4/G4)))</f>
        <v>226.04194880264245</v>
      </c>
      <c r="L4" s="71" t="s">
        <v>298</v>
      </c>
    </row>
    <row r="5" spans="1:12" ht="12.75">
      <c r="A5" s="41">
        <v>96</v>
      </c>
      <c r="B5" s="42">
        <v>11.5</v>
      </c>
      <c r="C5" s="44">
        <f t="shared" si="0"/>
        <v>226.98022714276422</v>
      </c>
      <c r="D5" s="47">
        <v>185</v>
      </c>
      <c r="E5" s="43">
        <v>19.73741105589254</v>
      </c>
      <c r="F5" s="45">
        <v>0.03</v>
      </c>
      <c r="G5" s="46">
        <v>2.035856009859588</v>
      </c>
      <c r="H5" s="49">
        <v>0.2</v>
      </c>
      <c r="I5" s="51">
        <f aca="true" t="shared" si="2" ref="I5:I13">((C5/6)+(C5/6)+(((((C4*(1-F4))-((B5-B4)+(B4/G4)))+((C5*(1-F5))-((B6-B5)+(B5/G5)))))/6)+B5)*1.05</f>
        <v>150.54944538641135</v>
      </c>
      <c r="J5" s="55">
        <v>27508.85</v>
      </c>
      <c r="K5" s="50">
        <f t="shared" si="1"/>
        <v>122.00004169379129</v>
      </c>
      <c r="L5" s="51">
        <f>(K5-122)^2</f>
        <v>1.7383722320358123E-09</v>
      </c>
    </row>
    <row r="6" spans="1:12" ht="12.75">
      <c r="A6" s="41">
        <v>97</v>
      </c>
      <c r="B6" s="42">
        <v>9.8</v>
      </c>
      <c r="C6" s="44">
        <f t="shared" si="0"/>
        <v>205.8</v>
      </c>
      <c r="D6" s="47">
        <v>169.9</v>
      </c>
      <c r="E6" s="43">
        <v>21</v>
      </c>
      <c r="F6" s="45">
        <v>0.03</v>
      </c>
      <c r="G6" s="46">
        <v>2</v>
      </c>
      <c r="H6" s="49">
        <v>0.2</v>
      </c>
      <c r="I6" s="51">
        <f t="shared" si="2"/>
        <v>154.1134158864439</v>
      </c>
      <c r="J6" s="48">
        <v>25884.26</v>
      </c>
      <c r="K6" s="50">
        <f t="shared" si="1"/>
        <v>128.35527197385915</v>
      </c>
      <c r="L6" s="51">
        <f aca="true" t="shared" si="3" ref="L6:L13">(K6-122)^2</f>
        <v>40.38948186171953</v>
      </c>
    </row>
    <row r="7" spans="1:12" ht="12.75">
      <c r="A7" s="41">
        <v>98</v>
      </c>
      <c r="B7" s="42">
        <v>10.5</v>
      </c>
      <c r="C7" s="44">
        <f t="shared" si="0"/>
        <v>220.5</v>
      </c>
      <c r="D7" s="47">
        <v>193.9</v>
      </c>
      <c r="E7" s="43">
        <v>21</v>
      </c>
      <c r="F7" s="45">
        <v>0.03</v>
      </c>
      <c r="G7" s="46">
        <v>2</v>
      </c>
      <c r="H7" s="49">
        <v>0.2</v>
      </c>
      <c r="I7" s="51">
        <f t="shared" si="2"/>
        <v>158.68317499999998</v>
      </c>
      <c r="J7" s="48">
        <v>28038.95</v>
      </c>
      <c r="K7" s="50">
        <f t="shared" si="1"/>
        <v>129.29767408436535</v>
      </c>
      <c r="L7" s="51">
        <f t="shared" si="3"/>
        <v>53.25604704161771</v>
      </c>
    </row>
    <row r="8" spans="1:12" ht="12.75">
      <c r="A8" s="41">
        <v>99</v>
      </c>
      <c r="B8" s="42">
        <v>10.4</v>
      </c>
      <c r="C8" s="44">
        <f t="shared" si="0"/>
        <v>209.82987492104348</v>
      </c>
      <c r="D8" s="47">
        <v>188.4</v>
      </c>
      <c r="E8" s="43">
        <v>20.175949511638795</v>
      </c>
      <c r="F8" s="45">
        <v>0.030628743437015844</v>
      </c>
      <c r="G8" s="46">
        <v>2.0225981397499013</v>
      </c>
      <c r="H8" s="49">
        <v>0.19999995421333194</v>
      </c>
      <c r="I8" s="51">
        <f t="shared" si="2"/>
        <v>155.89978216064145</v>
      </c>
      <c r="J8" s="48">
        <v>25435.84</v>
      </c>
      <c r="K8" s="50">
        <f t="shared" si="1"/>
        <v>121.9999994659515</v>
      </c>
      <c r="L8" s="51">
        <f t="shared" si="3"/>
        <v>2.8520779617867124E-13</v>
      </c>
    </row>
    <row r="9" spans="1:12" ht="12.75">
      <c r="A9" s="41">
        <v>2000</v>
      </c>
      <c r="B9" s="42">
        <v>8.6</v>
      </c>
      <c r="C9" s="44">
        <f t="shared" si="0"/>
        <v>172.01968802322747</v>
      </c>
      <c r="D9" s="47">
        <v>158.2</v>
      </c>
      <c r="E9" s="43">
        <v>20.00228930502645</v>
      </c>
      <c r="F9" s="45">
        <v>0.030000129312466327</v>
      </c>
      <c r="G9" s="46">
        <v>2.1348577510518085</v>
      </c>
      <c r="H9" s="49">
        <v>0.19999996638522502</v>
      </c>
      <c r="I9" s="51">
        <f t="shared" si="2"/>
        <v>132.69046489300771</v>
      </c>
      <c r="J9" s="48">
        <v>20634.42</v>
      </c>
      <c r="K9" s="50">
        <f t="shared" si="1"/>
        <v>121.99999997517011</v>
      </c>
      <c r="L9" s="51">
        <f t="shared" si="3"/>
        <v>6.165233122410191E-16</v>
      </c>
    </row>
    <row r="10" spans="1:12" ht="12.75">
      <c r="A10" s="41">
        <v>2001</v>
      </c>
      <c r="B10" s="42">
        <v>8.9</v>
      </c>
      <c r="C10" s="44">
        <f t="shared" si="0"/>
        <v>181.6467070740749</v>
      </c>
      <c r="D10" s="47">
        <v>157.9</v>
      </c>
      <c r="E10" s="43">
        <v>20.409742367873584</v>
      </c>
      <c r="F10" s="45">
        <v>0.03169285901578381</v>
      </c>
      <c r="G10" s="46">
        <v>2.063033911653898</v>
      </c>
      <c r="H10" s="49">
        <v>0.2</v>
      </c>
      <c r="I10" s="51">
        <f t="shared" si="2"/>
        <v>131.19748016934804</v>
      </c>
      <c r="J10" s="48">
        <v>21660.85</v>
      </c>
      <c r="K10" s="50">
        <f t="shared" si="1"/>
        <v>121.99999560184277</v>
      </c>
      <c r="L10" s="51">
        <f t="shared" si="3"/>
        <v>1.9343787023424698E-11</v>
      </c>
    </row>
    <row r="11" spans="1:12" ht="12.75">
      <c r="A11" s="41">
        <v>2002</v>
      </c>
      <c r="B11" s="42">
        <v>10</v>
      </c>
      <c r="C11" s="44">
        <f t="shared" si="0"/>
        <v>207.807280230432</v>
      </c>
      <c r="D11" s="47">
        <v>157</v>
      </c>
      <c r="E11" s="43">
        <v>20.780728023043203</v>
      </c>
      <c r="F11" s="45">
        <v>0.031399223897229954</v>
      </c>
      <c r="G11" s="46">
        <v>2</v>
      </c>
      <c r="H11" s="49">
        <v>0.19452233506315164</v>
      </c>
      <c r="I11" s="51">
        <f t="shared" si="2"/>
        <v>147.41520888689655</v>
      </c>
      <c r="J11" s="48">
        <v>24919.05</v>
      </c>
      <c r="K11" s="50">
        <f t="shared" si="1"/>
        <v>121.9999928141351</v>
      </c>
      <c r="L11" s="51">
        <f t="shared" si="3"/>
        <v>5.163665439304431E-11</v>
      </c>
    </row>
    <row r="12" spans="1:12" ht="12.75">
      <c r="A12" s="41">
        <v>2003</v>
      </c>
      <c r="B12" s="42">
        <v>10</v>
      </c>
      <c r="C12" s="44">
        <f t="shared" si="0"/>
        <v>189.6118561015661</v>
      </c>
      <c r="D12" s="47">
        <v>161.5</v>
      </c>
      <c r="E12" s="43">
        <v>18.961185610156612</v>
      </c>
      <c r="F12" s="45">
        <v>0.03222781797919704</v>
      </c>
      <c r="G12" s="46">
        <v>2</v>
      </c>
      <c r="H12" s="49">
        <v>0.1976238689535432</v>
      </c>
      <c r="I12" s="51">
        <f t="shared" si="2"/>
        <v>142.95873984534828</v>
      </c>
      <c r="J12" s="48">
        <v>23119.05</v>
      </c>
      <c r="K12" s="50">
        <f t="shared" si="1"/>
        <v>121.99999410052116</v>
      </c>
      <c r="L12" s="51">
        <f t="shared" si="3"/>
        <v>3.4803850537748777E-11</v>
      </c>
    </row>
    <row r="13" spans="1:13" ht="12.75">
      <c r="A13" s="41">
        <v>2004</v>
      </c>
      <c r="B13" s="42">
        <v>7.1</v>
      </c>
      <c r="C13" s="44">
        <f t="shared" si="0"/>
        <v>149.1</v>
      </c>
      <c r="D13" s="47">
        <v>129.5</v>
      </c>
      <c r="E13" s="43">
        <v>21</v>
      </c>
      <c r="F13" s="45">
        <v>0.03</v>
      </c>
      <c r="G13" s="46">
        <v>2</v>
      </c>
      <c r="H13" s="49">
        <v>0.2</v>
      </c>
      <c r="I13" s="51">
        <f t="shared" si="2"/>
        <v>116.07366395037475</v>
      </c>
      <c r="J13" s="48">
        <v>18119.05</v>
      </c>
      <c r="K13" s="50">
        <f t="shared" si="1"/>
        <v>123.40105049015787</v>
      </c>
      <c r="L13" s="51">
        <f t="shared" si="3"/>
        <v>1.9629424759716114</v>
      </c>
      <c r="M13" s="9"/>
    </row>
    <row r="14" spans="1:12" ht="12.75">
      <c r="A14" s="41">
        <v>2005</v>
      </c>
      <c r="B14" s="52">
        <f>B13</f>
        <v>7.1</v>
      </c>
      <c r="C14" s="53"/>
      <c r="D14" s="53"/>
      <c r="E14" s="53"/>
      <c r="F14" s="53"/>
      <c r="G14" s="53"/>
      <c r="H14" s="54"/>
      <c r="I14" s="53"/>
      <c r="J14" s="53"/>
      <c r="K14" s="53"/>
      <c r="L14" s="53"/>
    </row>
    <row r="15" spans="2:12" ht="12.75">
      <c r="B15" s="17"/>
      <c r="C15" s="17"/>
      <c r="D15" s="17"/>
      <c r="H15" s="19"/>
      <c r="K15" s="2">
        <f>AVERAGE(K5:K13)</f>
        <v>123.67266891108824</v>
      </c>
      <c r="L15" s="24">
        <f>SUM(L5:L13)</f>
        <v>95.60847138115331</v>
      </c>
    </row>
    <row r="16" spans="7:8" ht="12.75">
      <c r="G16" s="22"/>
      <c r="H16" s="7"/>
    </row>
    <row r="17" spans="7:8" ht="12.75">
      <c r="G17" s="22"/>
      <c r="H17" s="7"/>
    </row>
    <row r="24" ht="12.75">
      <c r="J24" s="12"/>
    </row>
    <row r="25" spans="7:10" ht="12.75">
      <c r="G25" s="20"/>
      <c r="H25" s="19"/>
      <c r="J25" s="7"/>
    </row>
    <row r="26" spans="7:10" ht="12.75">
      <c r="G26" s="22"/>
      <c r="H26" s="7"/>
      <c r="J26" s="2"/>
    </row>
    <row r="27" spans="7:10" ht="12.75">
      <c r="G27" s="22"/>
      <c r="H27" s="7"/>
      <c r="J27" s="7"/>
    </row>
    <row r="28" spans="8:10" ht="12.75">
      <c r="H28" s="7"/>
      <c r="J28" s="7"/>
    </row>
    <row r="33" ht="12.75">
      <c r="J33" s="12"/>
    </row>
    <row r="34" ht="12.75">
      <c r="J34" s="12"/>
    </row>
    <row r="35" spans="7:10" ht="12.75">
      <c r="G35" s="23"/>
      <c r="H35" s="19"/>
      <c r="J35" s="7"/>
    </row>
    <row r="36" spans="8:10" ht="12.75">
      <c r="H36" s="7"/>
      <c r="J36" s="2"/>
    </row>
    <row r="37" spans="8:10" ht="12.75">
      <c r="H37" s="7"/>
      <c r="J37" s="7"/>
    </row>
    <row r="38" spans="8:10" ht="12.75">
      <c r="H38" s="7"/>
      <c r="J38" s="7"/>
    </row>
    <row r="43" ht="12.75">
      <c r="J43" s="12"/>
    </row>
    <row r="44" ht="12.75">
      <c r="J44" s="12"/>
    </row>
    <row r="45" spans="7:10" ht="12.75">
      <c r="G45" s="23"/>
      <c r="H45" s="19"/>
      <c r="J45" s="7"/>
    </row>
    <row r="46" spans="8:10" ht="12.75">
      <c r="H46" s="7"/>
      <c r="J46" s="2"/>
    </row>
    <row r="47" spans="8:10" ht="12.75">
      <c r="H47" s="7"/>
      <c r="J47" s="7"/>
    </row>
    <row r="48" spans="8:10" ht="12.75">
      <c r="H48" s="7"/>
      <c r="J48" s="7"/>
    </row>
    <row r="55" spans="7:8" ht="12.75">
      <c r="G55" s="23"/>
      <c r="H55" s="19"/>
    </row>
    <row r="56" ht="12.75">
      <c r="H56" s="7"/>
    </row>
    <row r="57" ht="12.75">
      <c r="H57" s="7"/>
    </row>
    <row r="58" ht="12.75">
      <c r="H58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SZIE</dc:creator>
  <cp:keywords/>
  <dc:description/>
  <cp:lastModifiedBy>SZIE</cp:lastModifiedBy>
  <cp:lastPrinted>2005-01-25T20:33:48Z</cp:lastPrinted>
  <dcterms:created xsi:type="dcterms:W3CDTF">2004-12-01T10:06:44Z</dcterms:created>
  <dcterms:modified xsi:type="dcterms:W3CDTF">2005-02-03T17:04:15Z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