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90" windowWidth="11355" windowHeight="6660" activeTab="0"/>
  </bookViews>
  <sheets>
    <sheet name="Info" sheetId="1" r:id="rId1"/>
    <sheet name="Data" sheetId="2" r:id="rId2"/>
    <sheet name="PIVOT" sheetId="3" r:id="rId3"/>
    <sheet name="coco" sheetId="4" r:id="rId4"/>
    <sheet name="EXS" sheetId="5" r:id="rId5"/>
    <sheet name="WAM" sheetId="6" r:id="rId6"/>
  </sheets>
  <definedNames>
    <definedName name="_xlnm._FilterDatabase" localSheetId="1" hidden="1">'Data'!$A$1:$G$36</definedName>
    <definedName name="solver_adj" localSheetId="3" hidden="1">'coco'!$C$23:$G$27</definedName>
    <definedName name="solver_cvg" localSheetId="3" hidden="1">0.0001</definedName>
    <definedName name="solver_drv" localSheetId="3" hidden="1">1</definedName>
    <definedName name="solver_est" localSheetId="3" hidden="1">1</definedName>
    <definedName name="solver_itr" localSheetId="3" hidden="1">100</definedName>
    <definedName name="solver_lhs1" localSheetId="3" hidden="1">'coco'!$G$27</definedName>
    <definedName name="solver_lhs10" localSheetId="3" hidden="1">'coco'!$D$27</definedName>
    <definedName name="solver_lhs11" localSheetId="3" hidden="1">'coco'!$G$25</definedName>
    <definedName name="solver_lhs12" localSheetId="3" hidden="1">'coco'!$G$24</definedName>
    <definedName name="solver_lhs13" localSheetId="3" hidden="1">'coco'!$E$24</definedName>
    <definedName name="solver_lhs14" localSheetId="3" hidden="1">'coco'!$E$25</definedName>
    <definedName name="solver_lhs15" localSheetId="3" hidden="1">'coco'!$F$24</definedName>
    <definedName name="solver_lhs16" localSheetId="3" hidden="1">'coco'!$F$25</definedName>
    <definedName name="solver_lhs17" localSheetId="3" hidden="1">'coco'!$F$26</definedName>
    <definedName name="solver_lhs18" localSheetId="3" hidden="1">'coco'!$F$27</definedName>
    <definedName name="solver_lhs19" localSheetId="3" hidden="1">'coco'!$E$26</definedName>
    <definedName name="solver_lhs2" localSheetId="3" hidden="1">'coco'!$C$23:$G$28</definedName>
    <definedName name="solver_lhs20" localSheetId="3" hidden="1">'coco'!$E$27</definedName>
    <definedName name="solver_lhs21" localSheetId="3" hidden="1">'coco'!$G$26</definedName>
    <definedName name="solver_lhs22" localSheetId="3" hidden="1">'coco'!$C$23:$G$27</definedName>
    <definedName name="solver_lhs3" localSheetId="3" hidden="1">'coco'!$C$24</definedName>
    <definedName name="solver_lhs4" localSheetId="3" hidden="1">'coco'!$C$25</definedName>
    <definedName name="solver_lhs5" localSheetId="3" hidden="1">'coco'!$C$26</definedName>
    <definedName name="solver_lhs6" localSheetId="3" hidden="1">'coco'!$C$27</definedName>
    <definedName name="solver_lhs7" localSheetId="3" hidden="1">'coco'!$D$24</definedName>
    <definedName name="solver_lhs8" localSheetId="3" hidden="1">'coco'!$D$25</definedName>
    <definedName name="solver_lhs9" localSheetId="3" hidden="1">'coco'!$D$26</definedName>
    <definedName name="solver_lin" localSheetId="3" hidden="1">2</definedName>
    <definedName name="solver_neg" localSheetId="3" hidden="1">2</definedName>
    <definedName name="solver_num" localSheetId="3" hidden="1">21</definedName>
    <definedName name="solver_nwt" localSheetId="3" hidden="1">1</definedName>
    <definedName name="solver_opt" localSheetId="3" hidden="1">'coco'!$J$37</definedName>
    <definedName name="solver_pre" localSheetId="3" hidden="1">0.000001</definedName>
    <definedName name="solver_rel1" localSheetId="3" hidden="1">1</definedName>
    <definedName name="solver_rel10" localSheetId="3" hidden="1">1</definedName>
    <definedName name="solver_rel11" localSheetId="3" hidden="1">1</definedName>
    <definedName name="solver_rel12" localSheetId="3" hidden="1">1</definedName>
    <definedName name="solver_rel13" localSheetId="3" hidden="1">1</definedName>
    <definedName name="solver_rel14" localSheetId="3" hidden="1">1</definedName>
    <definedName name="solver_rel15" localSheetId="3" hidden="1">1</definedName>
    <definedName name="solver_rel16" localSheetId="3" hidden="1">1</definedName>
    <definedName name="solver_rel17" localSheetId="3" hidden="1">1</definedName>
    <definedName name="solver_rel18" localSheetId="3" hidden="1">1</definedName>
    <definedName name="solver_rel19" localSheetId="3" hidden="1">1</definedName>
    <definedName name="solver_rel2" localSheetId="3" hidden="1">3</definedName>
    <definedName name="solver_rel20" localSheetId="3" hidden="1">1</definedName>
    <definedName name="solver_rel21" localSheetId="3" hidden="1">1</definedName>
    <definedName name="solver_rel22" localSheetId="3" hidden="1">1</definedName>
    <definedName name="solver_rel3" localSheetId="3" hidden="1">1</definedName>
    <definedName name="solver_rel4" localSheetId="3" hidden="1">1</definedName>
    <definedName name="solver_rel5" localSheetId="3" hidden="1">1</definedName>
    <definedName name="solver_rel6" localSheetId="3" hidden="1">1</definedName>
    <definedName name="solver_rel7" localSheetId="3" hidden="1">1</definedName>
    <definedName name="solver_rel8" localSheetId="3" hidden="1">1</definedName>
    <definedName name="solver_rel9" localSheetId="3" hidden="1">1</definedName>
    <definedName name="solver_rhs1" localSheetId="3" hidden="1">'coco'!$G$26</definedName>
    <definedName name="solver_rhs10" localSheetId="3" hidden="1">'coco'!$D$26</definedName>
    <definedName name="solver_rhs11" localSheetId="3" hidden="1">'coco'!$G$24</definedName>
    <definedName name="solver_rhs12" localSheetId="3" hidden="1">'coco'!$G$23</definedName>
    <definedName name="solver_rhs13" localSheetId="3" hidden="1">'coco'!$E$23</definedName>
    <definedName name="solver_rhs14" localSheetId="3" hidden="1">'coco'!$E$24</definedName>
    <definedName name="solver_rhs15" localSheetId="3" hidden="1">'coco'!$F$23</definedName>
    <definedName name="solver_rhs16" localSheetId="3" hidden="1">'coco'!$F$24</definedName>
    <definedName name="solver_rhs17" localSheetId="3" hidden="1">'coco'!$F$25</definedName>
    <definedName name="solver_rhs18" localSheetId="3" hidden="1">'coco'!$F$26</definedName>
    <definedName name="solver_rhs19" localSheetId="3" hidden="1">'coco'!$E$25</definedName>
    <definedName name="solver_rhs2" localSheetId="3" hidden="1">0</definedName>
    <definedName name="solver_rhs20" localSheetId="3" hidden="1">'coco'!$E$26</definedName>
    <definedName name="solver_rhs21" localSheetId="3" hidden="1">'coco'!$G$25</definedName>
    <definedName name="solver_rhs22" localSheetId="3" hidden="1">'coco'!$H$10</definedName>
    <definedName name="solver_rhs3" localSheetId="3" hidden="1">'coco'!$C$23</definedName>
    <definedName name="solver_rhs4" localSheetId="3" hidden="1">'coco'!$C$24</definedName>
    <definedName name="solver_rhs5" localSheetId="3" hidden="1">'coco'!$C$25</definedName>
    <definedName name="solver_rhs6" localSheetId="3" hidden="1">'coco'!$C$26</definedName>
    <definedName name="solver_rhs7" localSheetId="3" hidden="1">'coco'!$D$23</definedName>
    <definedName name="solver_rhs8" localSheetId="3" hidden="1">'coco'!$D$24</definedName>
    <definedName name="solver_rhs9" localSheetId="3" hidden="1">'coco'!$D$25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ol" localSheetId="3" hidden="1">0.05</definedName>
    <definedName name="solver_typ" localSheetId="3" hidden="1">2</definedName>
    <definedName name="solver_val" localSheetId="3" hidden="1">0</definedName>
  </definedNames>
  <calcPr fullCalcOnLoad="1"/>
  <pivotCaches>
    <pivotCache cacheId="2" r:id="rId7"/>
  </pivotCaches>
</workbook>
</file>

<file path=xl/sharedStrings.xml><?xml version="1.0" encoding="utf-8"?>
<sst xmlns="http://schemas.openxmlformats.org/spreadsheetml/2006/main" count="302" uniqueCount="84">
  <si>
    <t>ID</t>
  </si>
  <si>
    <t>Objektum</t>
  </si>
  <si>
    <t>Attribútum</t>
  </si>
  <si>
    <t>Érték</t>
  </si>
  <si>
    <t>Dimenzió</t>
  </si>
  <si>
    <t>Forrás</t>
  </si>
  <si>
    <t>Dátum</t>
  </si>
  <si>
    <t>WHIRLPOOL AWT 5098</t>
  </si>
  <si>
    <t>WHIRLPOOL AWT 2284</t>
  </si>
  <si>
    <t>WHIRLPOOL AWE 8725</t>
  </si>
  <si>
    <t>BOSCH WOP2051BY</t>
  </si>
  <si>
    <t>FAGOR 2 FET 96</t>
  </si>
  <si>
    <t>Ft</t>
  </si>
  <si>
    <t>Ár</t>
  </si>
  <si>
    <t>Programok száma</t>
  </si>
  <si>
    <t>Db</t>
  </si>
  <si>
    <t>Extrák száma</t>
  </si>
  <si>
    <t>Energia fogyasztása</t>
  </si>
  <si>
    <t>kW/h</t>
  </si>
  <si>
    <t>Maximális centrifuga fordulatszám</t>
  </si>
  <si>
    <t>ford./perc</t>
  </si>
  <si>
    <t>Vízfogyasztás</t>
  </si>
  <si>
    <t>liter</t>
  </si>
  <si>
    <t>www.whirlpool.hu</t>
  </si>
  <si>
    <t>www.bosch.hu</t>
  </si>
  <si>
    <t>www.fagor.hu</t>
  </si>
  <si>
    <t>Media Markt Áruház</t>
  </si>
  <si>
    <t>Interspar Áruház</t>
  </si>
  <si>
    <t>Összeg : Érték</t>
  </si>
  <si>
    <t>(mind)</t>
  </si>
  <si>
    <t>Alapadatok</t>
  </si>
  <si>
    <t>mértékegységek</t>
  </si>
  <si>
    <t>Rangsorszámok</t>
  </si>
  <si>
    <t>Lépcsők</t>
  </si>
  <si>
    <t>COCO</t>
  </si>
  <si>
    <t>Mennyinek kellene lennie</t>
  </si>
  <si>
    <t>Különbség</t>
  </si>
  <si>
    <t>Ítélet</t>
  </si>
  <si>
    <t>%</t>
  </si>
  <si>
    <t>Hibaösszeg:</t>
  </si>
  <si>
    <t>Átlag:</t>
  </si>
  <si>
    <t>Helyezés:</t>
  </si>
  <si>
    <t>Attribútumok:</t>
  </si>
  <si>
    <t>Opciók:</t>
  </si>
  <si>
    <t>Mennyi energiát fogyaszt ?</t>
  </si>
  <si>
    <t>0,8KWH - 1 KWH között</t>
  </si>
  <si>
    <t>1 KWH- nál többet</t>
  </si>
  <si>
    <t>Mennyi vizet fogyaszt ?</t>
  </si>
  <si>
    <t>50 l alatt</t>
  </si>
  <si>
    <t>50-55 l között</t>
  </si>
  <si>
    <t>Mennyibe kerül ?</t>
  </si>
  <si>
    <t>70 e Ft alatt</t>
  </si>
  <si>
    <t>70-90 e Ft között</t>
  </si>
  <si>
    <t>90 e Ft fölött</t>
  </si>
  <si>
    <t>55 l fölött</t>
  </si>
  <si>
    <t>Kód</t>
  </si>
  <si>
    <t>Érdemes megvenni</t>
  </si>
  <si>
    <t>Nem érdemes megvenni</t>
  </si>
  <si>
    <t>Érdemes-e megvenni a mosógépet?</t>
  </si>
  <si>
    <t>Max.</t>
  </si>
  <si>
    <t>Min.</t>
  </si>
  <si>
    <t>Küszöb</t>
  </si>
  <si>
    <t>Attribútumok</t>
  </si>
  <si>
    <t>Programok száma (db)</t>
  </si>
  <si>
    <t>Extrák száma (db)</t>
  </si>
  <si>
    <t>Energia fogyasztása (kwh)</t>
  </si>
  <si>
    <t xml:space="preserve">Maximális centrifuga fordulatszám </t>
  </si>
  <si>
    <t>Vízfogyasztás (liter)</t>
  </si>
  <si>
    <t>Ár (FT)</t>
  </si>
  <si>
    <t>Elégedettség</t>
  </si>
  <si>
    <t>Küszöbérték alatti objektumok száma</t>
  </si>
  <si>
    <t>Elégedettség becslése</t>
  </si>
  <si>
    <t>Hasonlóság</t>
  </si>
  <si>
    <t>Teszt</t>
  </si>
  <si>
    <t>Tanulás</t>
  </si>
  <si>
    <t>Önellenőrzés</t>
  </si>
  <si>
    <t>0,8 KWH alatt</t>
  </si>
  <si>
    <t>Energia fogyasztás (kwh)</t>
  </si>
  <si>
    <t>VÁLASZ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</si>
  <si>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</si>
  <si>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 vásárlók elégedettségét vizsgáljuk 1-5-ig terjedő skálán a megadott jellemzők alapján.</t>
  </si>
  <si>
    <r>
      <t>Munkácsiné Banga Ildikó</t>
    </r>
    <r>
      <rPr>
        <sz val="10"/>
        <color indexed="12"/>
        <rFont val="Arial CE"/>
        <family val="2"/>
      </rPr>
      <t xml:space="preserve"> Emberi Erőforrások Menedzser szak, I.évfolyam.I.csoport. 2005. Novembere</t>
    </r>
  </si>
  <si>
    <r>
      <t>Komplex feladat</t>
    </r>
    <r>
      <rPr>
        <sz val="12"/>
        <color indexed="61"/>
        <rFont val="Arial CE"/>
        <family val="2"/>
      </rPr>
      <t xml:space="preserve">: </t>
    </r>
    <r>
      <rPr>
        <sz val="12"/>
        <color indexed="51"/>
        <rFont val="Arial CE"/>
        <family val="2"/>
      </rPr>
      <t xml:space="preserve">A vizsgálat célja a felültöltős autómata mosógépek legfontosabb paraméterei alapjántörténő részletes bemutatásauk, összehasonlításuk. </t>
    </r>
    <r>
      <rPr>
        <sz val="12"/>
        <color indexed="61"/>
        <rFont val="Arial CE"/>
        <family val="2"/>
      </rPr>
      <t xml:space="preserve">A termékek kiválasztásakor a legkorszerübb, elérhető áron megvásárolható, jelenlegi reklámokban előforduló mosógépek közül igyekeztem felsorakoztatni a gyártó cégek internetes honlapjaik illetve a nagy bevásárló áruházak termékajánlóik alapján. A </t>
    </r>
    <r>
      <rPr>
        <sz val="12"/>
        <color indexed="14"/>
        <rFont val="Arial CE"/>
        <family val="2"/>
      </rPr>
      <t>PIVOT</t>
    </r>
    <r>
      <rPr>
        <sz val="12"/>
        <color indexed="61"/>
        <rFont val="Arial CE"/>
        <family val="2"/>
      </rPr>
      <t xml:space="preserve"> és </t>
    </r>
    <r>
      <rPr>
        <sz val="12"/>
        <color indexed="14"/>
        <rFont val="Arial CE"/>
        <family val="2"/>
      </rPr>
      <t xml:space="preserve">COCO </t>
    </r>
    <r>
      <rPr>
        <sz val="12"/>
        <color indexed="61"/>
        <rFont val="Arial CE"/>
        <family val="2"/>
      </rPr>
      <t xml:space="preserve">módszerek segítségével részletesen bemutatom az autómata felültöltős mosogépek legfontosabb paramétereit és az ahhoz tartozó bruttó vételi árat. A COCO modul segítségével tényszerű képet kaptunk az ár/teljesítmény vonatkozásában, melynek eredményeképpen kiegyensúlyozott, olcsó vagy drága kategóriájú mosógépek keletkeztek. A </t>
    </r>
    <r>
      <rPr>
        <sz val="12"/>
        <color indexed="14"/>
        <rFont val="Arial CE"/>
        <family val="2"/>
      </rPr>
      <t>WAM</t>
    </r>
    <r>
      <rPr>
        <sz val="12"/>
        <color indexed="61"/>
        <rFont val="Arial CE"/>
        <family val="2"/>
      </rPr>
      <t xml:space="preserve"> modul a vevők elégedettségét mutatja, melyben 1-5-ig terjedő skálán történt a rangsorolás.Fontos visszajelzési forrás lehet az automata mosógép forgalmazó cégeknek, hogy az opciók összeállításban és a jövőbeni gazdasági,- és marketintevékenység megtervezésében. A gyártók részletes közvéleménykutatás elvégzése után is ugyanezzel a módszerrel tudják értékelni a terméküket és összehasonlítani a konkurencia által kínált, hasonló kapacitású, modern elvárásoknak megfelelő autómata mosógépet. Az </t>
    </r>
    <r>
      <rPr>
        <sz val="12"/>
        <color indexed="14"/>
        <rFont val="Arial CE"/>
        <family val="2"/>
      </rPr>
      <t>EXS</t>
    </r>
    <r>
      <rPr>
        <sz val="12"/>
        <color indexed="61"/>
        <rFont val="Arial CE"/>
        <family val="2"/>
      </rPr>
      <t xml:space="preserve"> oldal a vásárló vagy érdeklődő számára fontosnak tartott feltételek kiválasztásával megadja a szakértői rendszer javaslatát, hogy olyan paraméterekkel rendelkező mosógép a megfelelő áron, vagy annál kevesebbért, vagy akár többért vásárolható meg. </t>
    </r>
  </si>
  <si>
    <t>érzékenység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</si>
</sst>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mmm/yyyy"/>
    <numFmt numFmtId="173" formatCode="_-* #,##0.000\ _F_t_-;\-* #,##0.000\ _F_t_-;_-* &quot;-&quot;??\ _F_t_-;_-@_-"/>
    <numFmt numFmtId="174" formatCode="_-* #,##0.0\ _F_t_-;\-* #,##0.0\ _F_t_-;_-* &quot;-&quot;??\ _F_t_-;_-@_-"/>
  </numFmts>
  <fonts count="29">
    <font>
      <sz val="10"/>
      <name val="Arial CE"/>
      <family val="0"/>
    </font>
    <font>
      <u val="single"/>
      <sz val="10"/>
      <color indexed="12"/>
      <name val="Arial CE"/>
      <family val="0"/>
    </font>
    <font>
      <b/>
      <sz val="10"/>
      <name val="Arial"/>
      <family val="2"/>
    </font>
    <font>
      <sz val="10"/>
      <color indexed="53"/>
      <name val="Arial CE"/>
      <family val="2"/>
    </font>
    <font>
      <b/>
      <sz val="10"/>
      <name val="Arial CE"/>
      <family val="2"/>
    </font>
    <font>
      <sz val="10"/>
      <color indexed="9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 CE"/>
      <family val="2"/>
    </font>
    <font>
      <sz val="10"/>
      <color indexed="14"/>
      <name val="Arial CE"/>
      <family val="2"/>
    </font>
    <font>
      <sz val="10"/>
      <color indexed="61"/>
      <name val="Arial CE"/>
      <family val="2"/>
    </font>
    <font>
      <sz val="10"/>
      <color indexed="57"/>
      <name val="Arial CE"/>
      <family val="2"/>
    </font>
    <font>
      <sz val="10"/>
      <color indexed="10"/>
      <name val="Arial CE"/>
      <family val="2"/>
    </font>
    <font>
      <sz val="10"/>
      <color indexed="40"/>
      <name val="Arial CE"/>
      <family val="2"/>
    </font>
    <font>
      <sz val="10"/>
      <color indexed="17"/>
      <name val="Arial CE"/>
      <family val="2"/>
    </font>
    <font>
      <b/>
      <sz val="10"/>
      <color indexed="53"/>
      <name val="Arial CE"/>
      <family val="2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b/>
      <sz val="10"/>
      <color indexed="12"/>
      <name val="Arial CE"/>
      <family val="2"/>
    </font>
    <font>
      <sz val="10"/>
      <color indexed="20"/>
      <name val="Arial CE"/>
      <family val="2"/>
    </font>
    <font>
      <sz val="12"/>
      <color indexed="48"/>
      <name val="Arial CE"/>
      <family val="2"/>
    </font>
    <font>
      <sz val="12"/>
      <color indexed="61"/>
      <name val="Arial CE"/>
      <family val="2"/>
    </font>
    <font>
      <sz val="12"/>
      <color indexed="14"/>
      <name val="Arial CE"/>
      <family val="2"/>
    </font>
    <font>
      <sz val="12"/>
      <color indexed="51"/>
      <name val="Arial CE"/>
      <family val="2"/>
    </font>
    <font>
      <sz val="8"/>
      <name val="Tahoma"/>
      <family val="2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17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3" fillId="2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21" applyAlignment="1">
      <alignment horizontal="center"/>
    </xf>
    <xf numFmtId="0" fontId="0" fillId="2" borderId="0" xfId="0" applyFill="1" applyAlignment="1">
      <alignment/>
    </xf>
    <xf numFmtId="171" fontId="0" fillId="0" borderId="0" xfId="15" applyAlignment="1">
      <alignment horizontal="center"/>
    </xf>
    <xf numFmtId="0" fontId="2" fillId="2" borderId="0" xfId="0" applyFont="1" applyFill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2" borderId="0" xfId="0" applyFill="1" applyAlignment="1">
      <alignment wrapText="1"/>
    </xf>
    <xf numFmtId="0" fontId="7" fillId="2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textRotation="90" wrapText="1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9" fillId="3" borderId="0" xfId="0" applyFont="1" applyFill="1" applyAlignment="1">
      <alignment/>
    </xf>
    <xf numFmtId="0" fontId="5" fillId="0" borderId="0" xfId="0" applyFont="1" applyFill="1" applyAlignment="1">
      <alignment/>
    </xf>
    <xf numFmtId="0" fontId="11" fillId="4" borderId="0" xfId="0" applyFont="1" applyFill="1" applyAlignment="1">
      <alignment horizontal="right"/>
    </xf>
    <xf numFmtId="0" fontId="6" fillId="5" borderId="0" xfId="0" applyFont="1" applyFill="1" applyAlignment="1">
      <alignment/>
    </xf>
    <xf numFmtId="0" fontId="6" fillId="6" borderId="0" xfId="0" applyFont="1" applyFill="1" applyAlignment="1">
      <alignment/>
    </xf>
    <xf numFmtId="0" fontId="5" fillId="7" borderId="0" xfId="0" applyFont="1" applyFill="1" applyAlignment="1">
      <alignment/>
    </xf>
    <xf numFmtId="0" fontId="0" fillId="7" borderId="0" xfId="0" applyFill="1" applyAlignment="1">
      <alignment/>
    </xf>
    <xf numFmtId="0" fontId="0" fillId="8" borderId="13" xfId="0" applyFill="1" applyBorder="1" applyAlignment="1">
      <alignment/>
    </xf>
    <xf numFmtId="0" fontId="12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5" fillId="0" borderId="14" xfId="0" applyFont="1" applyBorder="1" applyAlignment="1">
      <alignment/>
    </xf>
    <xf numFmtId="0" fontId="2" fillId="8" borderId="0" xfId="0" applyFont="1" applyFill="1" applyAlignment="1">
      <alignment/>
    </xf>
    <xf numFmtId="0" fontId="2" fillId="4" borderId="0" xfId="0" applyFont="1" applyFill="1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2" fillId="9" borderId="0" xfId="0" applyFont="1" applyFill="1" applyAlignment="1">
      <alignment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3" fontId="18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3" fontId="4" fillId="4" borderId="0" xfId="0" applyNumberFormat="1" applyFont="1" applyFill="1" applyAlignment="1">
      <alignment/>
    </xf>
    <xf numFmtId="3" fontId="19" fillId="0" borderId="0" xfId="0" applyNumberFormat="1" applyFont="1" applyAlignment="1">
      <alignment/>
    </xf>
    <xf numFmtId="3" fontId="0" fillId="10" borderId="0" xfId="0" applyNumberFormat="1" applyFill="1" applyAlignment="1">
      <alignment/>
    </xf>
    <xf numFmtId="0" fontId="0" fillId="0" borderId="0" xfId="0" applyAlignment="1">
      <alignment horizontal="left"/>
    </xf>
    <xf numFmtId="0" fontId="21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8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24" fillId="0" borderId="0" xfId="0" applyFont="1" applyAlignment="1">
      <alignment horizontal="left" vertical="center" wrapText="1" readingOrder="1"/>
    </xf>
    <xf numFmtId="0" fontId="0" fillId="0" borderId="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2" borderId="0" xfId="0" applyFont="1" applyFill="1" applyBorder="1" applyAlignment="1">
      <alignment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0" fontId="0" fillId="2" borderId="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31" sheet="Data"/>
  </cacheSource>
  <cacheFields count="8">
    <cacheField name="ID">
      <sharedItems containsSemiMixedTypes="0" containsString="0" containsMixedTypes="0" containsNumber="1" containsInteger="1" count="3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</sharedItems>
    </cacheField>
    <cacheField name="Objektum">
      <sharedItems containsMixedTypes="0" count="5">
        <s v="WHIRLPOOL AWT 5098"/>
        <s v="WHIRLPOOL AWT 2284"/>
        <s v="WHIRLPOOL AWE 8725"/>
        <s v="BOSCH WOP2051BY"/>
        <s v="FAGOR 2 FET 96"/>
      </sharedItems>
    </cacheField>
    <cacheField name="Attrib?tum">
      <sharedItems containsMixedTypes="0" count="6">
        <s v="Ár"/>
        <s v="Programok száma"/>
        <s v="Extrák száma"/>
        <s v="Energia fogyasztása"/>
        <s v="Maximális centrifuga fordulatszám"/>
        <s v="Vízfogyasztás"/>
      </sharedItems>
    </cacheField>
    <cacheField name="?rt?k">
      <sharedItems containsSemiMixedTypes="0" containsString="0" containsMixedTypes="0" containsNumber="1" count="22">
        <n v="69990"/>
        <n v="99990"/>
        <n v="89990"/>
        <n v="65990"/>
        <n v="16"/>
        <n v="15"/>
        <n v="11"/>
        <n v="10"/>
        <n v="4"/>
        <n v="9"/>
        <n v="5"/>
        <n v="0.95"/>
        <n v="0.7"/>
        <n v="1.4"/>
        <n v="900"/>
        <n v="800"/>
        <n v="1200"/>
        <n v="1000"/>
        <n v="55"/>
        <n v="59"/>
        <n v="48"/>
        <n v="47"/>
      </sharedItems>
    </cacheField>
    <cacheField name="Dimenzi?">
      <sharedItems containsMixedTypes="0" count="5">
        <s v="Ft"/>
        <s v="Db"/>
        <s v="kW/h"/>
        <s v="ford./perc"/>
        <s v="liter"/>
      </sharedItems>
    </cacheField>
    <cacheField name="Forr?s">
      <sharedItems containsMixedTypes="0" count="3">
        <s v="www.whirlpool.hu"/>
        <s v="www.bosch.hu"/>
        <s v="www.fagor.hu"/>
      </sharedItems>
    </cacheField>
    <cacheField name="D?tum">
      <sharedItems containsSemiMixedTypes="0" containsNonDate="0" containsDate="1" containsString="0" containsMixedTypes="0" count="1">
        <d v="2005-10-01T00:00:00.000"/>
      </sharedItems>
    </cacheField>
    <cacheField name="?r meg?llapit?s forr?sa">
      <sharedItems containsMixedTypes="0" count="2">
        <s v="Media Markt Áruház"/>
        <s v="Interspar Áruház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Kimutatás2" cacheId="2" applyNumberFormats="0" applyBorderFormats="0" applyFontFormats="0" applyPatternFormats="0" applyAlignmentFormats="0" applyWidthHeightFormats="0" dataCaption="Adatok" showMissing="1" preserveFormatting="1" useAutoFormatting="1" rowGrandTotals="0" colGrandTotals="0" itemPrintTitles="1" compactData="0" updatedVersion="2" indent="0" showMemberPropertyTips="1">
  <location ref="A7:G14" firstHeaderRow="1" firstDataRow="3" firstDataCol="1" rowPageCount="3" colPageCount="1"/>
  <pivotFields count="8">
    <pivotField axis="axisPage" compact="0" outline="0" subtotalTop="0" showAl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axis="axisRow" compact="0" outline="0" subtotalTop="0" showAll="0">
      <items count="6">
        <item x="3"/>
        <item x="4"/>
        <item x="2"/>
        <item x="1"/>
        <item x="0"/>
        <item t="default"/>
      </items>
    </pivotField>
    <pivotField axis="axisCol" compact="0" outline="0" subtotalTop="0" showAll="0" defaultSubtotal="0">
      <items count="6">
        <item x="0"/>
        <item x="3"/>
        <item x="2"/>
        <item x="4"/>
        <item x="1"/>
        <item x="5"/>
      </items>
    </pivotField>
    <pivotField dataField="1" compact="0" outline="0" subtotalTop="0" showAll="0"/>
    <pivotField axis="axisCol" compact="0" outline="0" subtotalTop="0" showAll="0" defaultSubtotal="0">
      <items count="5">
        <item x="1"/>
        <item x="3"/>
        <item x="0"/>
        <item x="2"/>
        <item x="4"/>
      </items>
    </pivotField>
    <pivotField axis="axisPage" compact="0" outline="0" subtotalTop="0" showAll="0">
      <items count="4">
        <item x="1"/>
        <item x="2"/>
        <item x="0"/>
        <item t="default"/>
      </items>
    </pivotField>
    <pivotField axis="axisPage" compact="0" outline="0" subtotalTop="0" showAll="0" numFmtId="14">
      <items count="2">
        <item x="0"/>
        <item t="default"/>
      </items>
    </pivotField>
    <pivotField compact="0" outline="0" subtotalTop="0" showAll="0"/>
  </pivotFields>
  <rowFields count="1">
    <field x="1"/>
  </rowFields>
  <rowItems count="5">
    <i>
      <x/>
    </i>
    <i>
      <x v="1"/>
    </i>
    <i>
      <x v="2"/>
    </i>
    <i>
      <x v="3"/>
    </i>
    <i>
      <x v="4"/>
    </i>
  </rowItems>
  <colFields count="2">
    <field x="2"/>
    <field x="4"/>
  </colFields>
  <colItems count="6">
    <i>
      <x/>
      <x v="2"/>
    </i>
    <i>
      <x v="1"/>
      <x v="3"/>
    </i>
    <i>
      <x v="2"/>
      <x/>
    </i>
    <i>
      <x v="3"/>
      <x v="1"/>
    </i>
    <i>
      <x v="4"/>
      <x/>
    </i>
    <i>
      <x v="5"/>
      <x v="4"/>
    </i>
  </colItems>
  <pageFields count="3">
    <pageField fld="0" hier="0"/>
    <pageField fld="6" hier="0"/>
    <pageField fld="5" hier="0"/>
  </pageFields>
  <dataFields count="1">
    <dataField name="?sszeg : ?rt?k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whirlpool.hu/" TargetMode="External" /><Relationship Id="rId2" Type="http://schemas.openxmlformats.org/officeDocument/2006/relationships/hyperlink" Target="http://www.whirlpool.hu/" TargetMode="External" /><Relationship Id="rId3" Type="http://schemas.openxmlformats.org/officeDocument/2006/relationships/hyperlink" Target="http://www.whirlpool.hu/" TargetMode="External" /><Relationship Id="rId4" Type="http://schemas.openxmlformats.org/officeDocument/2006/relationships/hyperlink" Target="http://www.whirlpool.hu/" TargetMode="External" /><Relationship Id="rId5" Type="http://schemas.openxmlformats.org/officeDocument/2006/relationships/hyperlink" Target="http://www.whirlpool.hu/" TargetMode="External" /><Relationship Id="rId6" Type="http://schemas.openxmlformats.org/officeDocument/2006/relationships/hyperlink" Target="http://www.bosch.hu/" TargetMode="External" /><Relationship Id="rId7" Type="http://schemas.openxmlformats.org/officeDocument/2006/relationships/hyperlink" Target="http://www.bosch.hu/" TargetMode="External" /><Relationship Id="rId8" Type="http://schemas.openxmlformats.org/officeDocument/2006/relationships/hyperlink" Target="http://www.bosch.hu/" TargetMode="External" /><Relationship Id="rId9" Type="http://schemas.openxmlformats.org/officeDocument/2006/relationships/hyperlink" Target="http://www.bosch.hu/" TargetMode="External" /><Relationship Id="rId10" Type="http://schemas.openxmlformats.org/officeDocument/2006/relationships/hyperlink" Target="http://www.bosch.hu/" TargetMode="External" /><Relationship Id="rId11" Type="http://schemas.openxmlformats.org/officeDocument/2006/relationships/hyperlink" Target="http://www.fagor.hu/" TargetMode="External" /><Relationship Id="rId12" Type="http://schemas.openxmlformats.org/officeDocument/2006/relationships/hyperlink" Target="http://www.fagor.hu/" TargetMode="External" /><Relationship Id="rId13" Type="http://schemas.openxmlformats.org/officeDocument/2006/relationships/hyperlink" Target="http://www.fagor.hu/" TargetMode="External" /><Relationship Id="rId14" Type="http://schemas.openxmlformats.org/officeDocument/2006/relationships/hyperlink" Target="http://www.fagor.hu/" TargetMode="External" /><Relationship Id="rId15" Type="http://schemas.openxmlformats.org/officeDocument/2006/relationships/hyperlink" Target="http://www.fagor.hu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ivotTable" Target="../pivotTables/pivot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140.75390625" style="61" customWidth="1"/>
    <col min="2" max="3" width="18.625" style="61" customWidth="1"/>
    <col min="4" max="4" width="24.625" style="61" customWidth="1"/>
    <col min="5" max="5" width="18.625" style="61" customWidth="1"/>
    <col min="6" max="6" width="9.125" style="61" customWidth="1"/>
    <col min="7" max="7" width="3.125" style="61" customWidth="1"/>
    <col min="8" max="8" width="4.875" style="61" customWidth="1"/>
    <col min="9" max="9" width="1.875" style="61" customWidth="1"/>
    <col min="10" max="10" width="9.125" style="61" hidden="1" customWidth="1"/>
    <col min="11" max="11" width="2.625" style="61" customWidth="1"/>
    <col min="12" max="12" width="2.375" style="61" customWidth="1"/>
    <col min="13" max="13" width="3.625" style="61" customWidth="1"/>
    <col min="14" max="14" width="2.125" style="61" customWidth="1"/>
    <col min="15" max="15" width="3.375" style="61" customWidth="1"/>
    <col min="16" max="16" width="1.37890625" style="61" customWidth="1"/>
    <col min="17" max="17" width="4.125" style="61" customWidth="1"/>
    <col min="18" max="18" width="9.125" style="61" customWidth="1"/>
    <col min="19" max="19" width="1.625" style="61" customWidth="1"/>
    <col min="20" max="20" width="4.00390625" style="61" customWidth="1"/>
    <col min="21" max="21" width="3.25390625" style="61" customWidth="1"/>
    <col min="22" max="22" width="4.125" style="61" customWidth="1"/>
    <col min="23" max="23" width="4.00390625" style="61" customWidth="1"/>
    <col min="24" max="24" width="2.125" style="61" customWidth="1"/>
    <col min="25" max="25" width="2.375" style="61" customWidth="1"/>
    <col min="26" max="26" width="9.125" style="61" hidden="1" customWidth="1"/>
    <col min="27" max="27" width="3.125" style="61" customWidth="1"/>
    <col min="28" max="29" width="9.125" style="61" hidden="1" customWidth="1"/>
    <col min="30" max="30" width="0.6171875" style="61" customWidth="1"/>
    <col min="31" max="34" width="9.125" style="61" hidden="1" customWidth="1"/>
    <col min="35" max="35" width="0.12890625" style="61" hidden="1" customWidth="1"/>
    <col min="36" max="38" width="9.125" style="61" hidden="1" customWidth="1"/>
    <col min="39" max="16384" width="9.125" style="61" customWidth="1"/>
  </cols>
  <sheetData>
    <row r="1" spans="1:9" ht="12.75">
      <c r="A1" s="64" t="s">
        <v>81</v>
      </c>
      <c r="B1" s="63"/>
      <c r="C1" s="65"/>
      <c r="D1" s="65"/>
      <c r="E1" s="65"/>
      <c r="F1" s="65"/>
      <c r="G1" s="65"/>
      <c r="H1" s="65"/>
      <c r="I1" s="65"/>
    </row>
    <row r="3" spans="1:35" ht="282" customHeight="1">
      <c r="A3" s="70" t="s">
        <v>82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"/>
    </sheetView>
  </sheetViews>
  <sheetFormatPr defaultColWidth="9.00390625" defaultRowHeight="12.75"/>
  <cols>
    <col min="1" max="1" width="5.125" style="0" bestFit="1" customWidth="1"/>
    <col min="2" max="2" width="22.00390625" style="0" bestFit="1" customWidth="1"/>
    <col min="3" max="3" width="29.875" style="0" bestFit="1" customWidth="1"/>
    <col min="6" max="6" width="15.25390625" style="0" bestFit="1" customWidth="1"/>
    <col min="7" max="7" width="10.125" style="0" bestFit="1" customWidth="1"/>
    <col min="8" max="8" width="20.25390625" style="0" bestFit="1" customWidth="1"/>
  </cols>
  <sheetData>
    <row r="1" spans="1: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2.75">
      <c r="A2">
        <v>1</v>
      </c>
      <c r="B2" t="s">
        <v>7</v>
      </c>
      <c r="C2" t="s">
        <v>13</v>
      </c>
      <c r="D2">
        <v>69990</v>
      </c>
      <c r="E2" t="s">
        <v>12</v>
      </c>
      <c r="F2" t="s">
        <v>26</v>
      </c>
      <c r="G2" s="2">
        <v>38626</v>
      </c>
    </row>
    <row r="3" spans="1:7" ht="12.75">
      <c r="A3">
        <v>2</v>
      </c>
      <c r="B3" t="s">
        <v>8</v>
      </c>
      <c r="C3" t="s">
        <v>13</v>
      </c>
      <c r="D3">
        <v>69990</v>
      </c>
      <c r="E3" t="s">
        <v>12</v>
      </c>
      <c r="F3" t="s">
        <v>27</v>
      </c>
      <c r="G3" s="2">
        <v>38626</v>
      </c>
    </row>
    <row r="4" spans="1:7" ht="12.75">
      <c r="A4">
        <v>3</v>
      </c>
      <c r="B4" t="s">
        <v>9</v>
      </c>
      <c r="C4" t="s">
        <v>13</v>
      </c>
      <c r="D4">
        <v>99990</v>
      </c>
      <c r="E4" t="s">
        <v>12</v>
      </c>
      <c r="F4" t="s">
        <v>26</v>
      </c>
      <c r="G4" s="2">
        <v>38626</v>
      </c>
    </row>
    <row r="5" spans="1:7" ht="12.75">
      <c r="A5">
        <v>4</v>
      </c>
      <c r="B5" t="s">
        <v>10</v>
      </c>
      <c r="C5" t="s">
        <v>13</v>
      </c>
      <c r="D5">
        <v>89990</v>
      </c>
      <c r="E5" t="s">
        <v>12</v>
      </c>
      <c r="F5" t="s">
        <v>26</v>
      </c>
      <c r="G5" s="2">
        <v>38626</v>
      </c>
    </row>
    <row r="6" spans="1:7" ht="12.75">
      <c r="A6">
        <v>5</v>
      </c>
      <c r="B6" t="s">
        <v>11</v>
      </c>
      <c r="C6" t="s">
        <v>13</v>
      </c>
      <c r="D6">
        <v>65990</v>
      </c>
      <c r="E6" t="s">
        <v>12</v>
      </c>
      <c r="F6" t="s">
        <v>27</v>
      </c>
      <c r="G6" s="2">
        <v>38626</v>
      </c>
    </row>
    <row r="7" spans="1:7" ht="12.75">
      <c r="A7">
        <v>6</v>
      </c>
      <c r="B7" t="s">
        <v>7</v>
      </c>
      <c r="C7" t="s">
        <v>14</v>
      </c>
      <c r="D7">
        <v>16</v>
      </c>
      <c r="E7" t="s">
        <v>15</v>
      </c>
      <c r="F7" s="1" t="s">
        <v>23</v>
      </c>
      <c r="G7" s="2">
        <v>38626</v>
      </c>
    </row>
    <row r="8" spans="1:7" ht="12.75">
      <c r="A8">
        <v>7</v>
      </c>
      <c r="B8" t="s">
        <v>8</v>
      </c>
      <c r="C8" t="s">
        <v>14</v>
      </c>
      <c r="D8">
        <v>15</v>
      </c>
      <c r="E8" t="s">
        <v>15</v>
      </c>
      <c r="F8" s="1" t="s">
        <v>23</v>
      </c>
      <c r="G8" s="2">
        <v>38626</v>
      </c>
    </row>
    <row r="9" spans="1:7" ht="12.75">
      <c r="A9">
        <v>8</v>
      </c>
      <c r="B9" t="s">
        <v>9</v>
      </c>
      <c r="C9" t="s">
        <v>14</v>
      </c>
      <c r="D9">
        <v>11</v>
      </c>
      <c r="E9" t="s">
        <v>15</v>
      </c>
      <c r="F9" s="1" t="s">
        <v>23</v>
      </c>
      <c r="G9" s="2">
        <v>38626</v>
      </c>
    </row>
    <row r="10" spans="1:7" ht="12.75">
      <c r="A10">
        <v>9</v>
      </c>
      <c r="B10" t="s">
        <v>10</v>
      </c>
      <c r="C10" t="s">
        <v>14</v>
      </c>
      <c r="D10">
        <v>15</v>
      </c>
      <c r="E10" t="s">
        <v>15</v>
      </c>
      <c r="F10" s="1" t="s">
        <v>24</v>
      </c>
      <c r="G10" s="2">
        <v>38626</v>
      </c>
    </row>
    <row r="11" spans="1:7" ht="12.75">
      <c r="A11">
        <v>10</v>
      </c>
      <c r="B11" t="s">
        <v>11</v>
      </c>
      <c r="C11" t="s">
        <v>14</v>
      </c>
      <c r="D11">
        <v>10</v>
      </c>
      <c r="E11" t="s">
        <v>15</v>
      </c>
      <c r="F11" s="1" t="s">
        <v>25</v>
      </c>
      <c r="G11" s="2">
        <v>38626</v>
      </c>
    </row>
    <row r="12" spans="1:7" ht="12.75">
      <c r="A12">
        <v>11</v>
      </c>
      <c r="B12" t="s">
        <v>7</v>
      </c>
      <c r="C12" t="s">
        <v>16</v>
      </c>
      <c r="D12">
        <v>4</v>
      </c>
      <c r="E12" t="s">
        <v>15</v>
      </c>
      <c r="F12" s="1" t="s">
        <v>23</v>
      </c>
      <c r="G12" s="2">
        <v>38626</v>
      </c>
    </row>
    <row r="13" spans="1:7" ht="12.75">
      <c r="A13">
        <v>12</v>
      </c>
      <c r="B13" t="s">
        <v>8</v>
      </c>
      <c r="C13" t="s">
        <v>16</v>
      </c>
      <c r="D13">
        <v>4</v>
      </c>
      <c r="E13" t="s">
        <v>15</v>
      </c>
      <c r="F13" s="1" t="s">
        <v>23</v>
      </c>
      <c r="G13" s="2">
        <v>38626</v>
      </c>
    </row>
    <row r="14" spans="1:7" ht="12.75">
      <c r="A14">
        <v>13</v>
      </c>
      <c r="B14" t="s">
        <v>9</v>
      </c>
      <c r="C14" t="s">
        <v>16</v>
      </c>
      <c r="D14">
        <v>9</v>
      </c>
      <c r="E14" t="s">
        <v>15</v>
      </c>
      <c r="F14" s="1" t="s">
        <v>23</v>
      </c>
      <c r="G14" s="2">
        <v>38626</v>
      </c>
    </row>
    <row r="15" spans="1:7" ht="12.75">
      <c r="A15">
        <v>14</v>
      </c>
      <c r="B15" t="s">
        <v>10</v>
      </c>
      <c r="C15" t="s">
        <v>16</v>
      </c>
      <c r="D15">
        <v>5</v>
      </c>
      <c r="E15" t="s">
        <v>15</v>
      </c>
      <c r="F15" s="1" t="s">
        <v>24</v>
      </c>
      <c r="G15" s="2">
        <v>38626</v>
      </c>
    </row>
    <row r="16" spans="1:7" ht="12.75">
      <c r="A16">
        <v>15</v>
      </c>
      <c r="B16" t="s">
        <v>11</v>
      </c>
      <c r="C16" t="s">
        <v>16</v>
      </c>
      <c r="D16">
        <v>5</v>
      </c>
      <c r="E16" t="s">
        <v>15</v>
      </c>
      <c r="F16" s="1" t="s">
        <v>25</v>
      </c>
      <c r="G16" s="2">
        <v>38626</v>
      </c>
    </row>
    <row r="17" spans="1:7" ht="12.75">
      <c r="A17">
        <v>16</v>
      </c>
      <c r="B17" t="s">
        <v>7</v>
      </c>
      <c r="C17" t="s">
        <v>17</v>
      </c>
      <c r="D17">
        <v>0.95</v>
      </c>
      <c r="E17" t="s">
        <v>18</v>
      </c>
      <c r="F17" s="1" t="s">
        <v>23</v>
      </c>
      <c r="G17" s="2">
        <v>38626</v>
      </c>
    </row>
    <row r="18" spans="1:7" ht="12.75">
      <c r="A18">
        <v>17</v>
      </c>
      <c r="B18" t="s">
        <v>8</v>
      </c>
      <c r="C18" t="s">
        <v>17</v>
      </c>
      <c r="D18">
        <v>0.95</v>
      </c>
      <c r="E18" t="s">
        <v>18</v>
      </c>
      <c r="F18" s="1" t="s">
        <v>23</v>
      </c>
      <c r="G18" s="2">
        <v>38626</v>
      </c>
    </row>
    <row r="19" spans="1:7" ht="12.75">
      <c r="A19">
        <v>18</v>
      </c>
      <c r="B19" t="s">
        <v>9</v>
      </c>
      <c r="C19" t="s">
        <v>17</v>
      </c>
      <c r="D19">
        <v>0.7</v>
      </c>
      <c r="E19" t="s">
        <v>18</v>
      </c>
      <c r="F19" s="1" t="s">
        <v>23</v>
      </c>
      <c r="G19" s="2">
        <v>38626</v>
      </c>
    </row>
    <row r="20" spans="1:7" ht="12.75">
      <c r="A20">
        <v>19</v>
      </c>
      <c r="B20" t="s">
        <v>10</v>
      </c>
      <c r="C20" t="s">
        <v>17</v>
      </c>
      <c r="D20">
        <v>0.95</v>
      </c>
      <c r="E20" t="s">
        <v>18</v>
      </c>
      <c r="F20" s="1" t="s">
        <v>24</v>
      </c>
      <c r="G20" s="2">
        <v>38626</v>
      </c>
    </row>
    <row r="21" spans="1:7" ht="12.75">
      <c r="A21">
        <v>20</v>
      </c>
      <c r="B21" t="s">
        <v>11</v>
      </c>
      <c r="C21" t="s">
        <v>17</v>
      </c>
      <c r="D21">
        <v>1.4</v>
      </c>
      <c r="E21" t="s">
        <v>18</v>
      </c>
      <c r="F21" s="1" t="s">
        <v>25</v>
      </c>
      <c r="G21" s="2">
        <v>38626</v>
      </c>
    </row>
    <row r="22" spans="1:7" ht="12.75">
      <c r="A22">
        <v>21</v>
      </c>
      <c r="B22" t="s">
        <v>7</v>
      </c>
      <c r="C22" t="s">
        <v>19</v>
      </c>
      <c r="D22">
        <v>900</v>
      </c>
      <c r="E22" t="s">
        <v>20</v>
      </c>
      <c r="F22" s="1" t="s">
        <v>23</v>
      </c>
      <c r="G22" s="2">
        <v>38626</v>
      </c>
    </row>
    <row r="23" spans="1:7" ht="12.75">
      <c r="A23">
        <v>22</v>
      </c>
      <c r="B23" t="s">
        <v>8</v>
      </c>
      <c r="C23" t="s">
        <v>19</v>
      </c>
      <c r="D23">
        <v>800</v>
      </c>
      <c r="E23" t="s">
        <v>20</v>
      </c>
      <c r="F23" s="1" t="s">
        <v>23</v>
      </c>
      <c r="G23" s="2">
        <v>38626</v>
      </c>
    </row>
    <row r="24" spans="1:7" ht="12.75">
      <c r="A24">
        <v>23</v>
      </c>
      <c r="B24" t="s">
        <v>9</v>
      </c>
      <c r="C24" t="s">
        <v>19</v>
      </c>
      <c r="D24">
        <v>1200</v>
      </c>
      <c r="E24" t="s">
        <v>20</v>
      </c>
      <c r="F24" s="1" t="s">
        <v>23</v>
      </c>
      <c r="G24" s="2">
        <v>38626</v>
      </c>
    </row>
    <row r="25" spans="1:7" ht="12.75">
      <c r="A25">
        <v>24</v>
      </c>
      <c r="B25" t="s">
        <v>10</v>
      </c>
      <c r="C25" t="s">
        <v>19</v>
      </c>
      <c r="D25">
        <v>1000</v>
      </c>
      <c r="E25" t="s">
        <v>20</v>
      </c>
      <c r="F25" s="1" t="s">
        <v>24</v>
      </c>
      <c r="G25" s="2">
        <v>38626</v>
      </c>
    </row>
    <row r="26" spans="1:7" ht="12.75">
      <c r="A26">
        <v>25</v>
      </c>
      <c r="B26" t="s">
        <v>11</v>
      </c>
      <c r="C26" t="s">
        <v>19</v>
      </c>
      <c r="D26">
        <v>900</v>
      </c>
      <c r="E26" t="s">
        <v>20</v>
      </c>
      <c r="F26" s="1" t="s">
        <v>25</v>
      </c>
      <c r="G26" s="2">
        <v>38626</v>
      </c>
    </row>
    <row r="27" spans="1:7" ht="12.75">
      <c r="A27">
        <v>26</v>
      </c>
      <c r="B27" t="s">
        <v>7</v>
      </c>
      <c r="C27" t="s">
        <v>21</v>
      </c>
      <c r="D27">
        <v>55</v>
      </c>
      <c r="E27" t="s">
        <v>22</v>
      </c>
      <c r="F27" s="1" t="s">
        <v>23</v>
      </c>
      <c r="G27" s="2">
        <v>38626</v>
      </c>
    </row>
    <row r="28" spans="1:7" ht="12.75">
      <c r="A28">
        <v>27</v>
      </c>
      <c r="B28" t="s">
        <v>8</v>
      </c>
      <c r="C28" t="s">
        <v>21</v>
      </c>
      <c r="D28">
        <v>59</v>
      </c>
      <c r="E28" t="s">
        <v>22</v>
      </c>
      <c r="F28" s="1" t="s">
        <v>23</v>
      </c>
      <c r="G28" s="2">
        <v>38626</v>
      </c>
    </row>
    <row r="29" spans="1:7" ht="12.75">
      <c r="A29">
        <v>28</v>
      </c>
      <c r="B29" t="s">
        <v>9</v>
      </c>
      <c r="C29" t="s">
        <v>21</v>
      </c>
      <c r="D29">
        <v>48</v>
      </c>
      <c r="E29" t="s">
        <v>22</v>
      </c>
      <c r="F29" s="1" t="s">
        <v>23</v>
      </c>
      <c r="G29" s="2">
        <v>38626</v>
      </c>
    </row>
    <row r="30" spans="1:7" ht="12.75">
      <c r="A30">
        <v>29</v>
      </c>
      <c r="B30" t="s">
        <v>10</v>
      </c>
      <c r="C30" t="s">
        <v>21</v>
      </c>
      <c r="D30">
        <v>47</v>
      </c>
      <c r="E30" t="s">
        <v>22</v>
      </c>
      <c r="F30" s="1" t="s">
        <v>24</v>
      </c>
      <c r="G30" s="2">
        <v>38626</v>
      </c>
    </row>
    <row r="31" spans="1:7" ht="12.75">
      <c r="A31">
        <v>30</v>
      </c>
      <c r="B31" t="s">
        <v>11</v>
      </c>
      <c r="C31" t="s">
        <v>21</v>
      </c>
      <c r="D31">
        <v>55</v>
      </c>
      <c r="E31" t="s">
        <v>22</v>
      </c>
      <c r="F31" s="1" t="s">
        <v>25</v>
      </c>
      <c r="G31" s="2">
        <v>38626</v>
      </c>
    </row>
  </sheetData>
  <autoFilter ref="A1:G36"/>
  <hyperlinks>
    <hyperlink ref="F7:F9" r:id="rId1" display="www.whirlpool.hu"/>
    <hyperlink ref="F12:F14" r:id="rId2" display="www.whirlpool.hu"/>
    <hyperlink ref="F17:F19" r:id="rId3" display="www.whirlpool.hu"/>
    <hyperlink ref="F22:F24" r:id="rId4" display="www.whirlpool.hu"/>
    <hyperlink ref="F27:F29" r:id="rId5" display="www.whirlpool.hu"/>
    <hyperlink ref="F10" r:id="rId6" display="www.bosch.hu"/>
    <hyperlink ref="F15" r:id="rId7" display="www.bosch.hu"/>
    <hyperlink ref="F20" r:id="rId8" display="www.bosch.hu"/>
    <hyperlink ref="F25" r:id="rId9" display="www.bosch.hu"/>
    <hyperlink ref="F30" r:id="rId10" display="www.bosch.hu"/>
    <hyperlink ref="F11" r:id="rId11" display="www.fagor.hu"/>
    <hyperlink ref="F16" r:id="rId12" display="www.fagor.hu"/>
    <hyperlink ref="F21" r:id="rId13" display="www.fagor.hu"/>
    <hyperlink ref="F26" r:id="rId14" display="www.fagor.hu"/>
    <hyperlink ref="F31" r:id="rId15" display="www.fagor.hu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G19"/>
  <sheetViews>
    <sheetView workbookViewId="0" topLeftCell="A1">
      <selection activeCell="A1" sqref="A1"/>
    </sheetView>
  </sheetViews>
  <sheetFormatPr defaultColWidth="9.00390625" defaultRowHeight="12.75"/>
  <cols>
    <col min="1" max="16384" width="16.00390625" style="0" customWidth="1"/>
  </cols>
  <sheetData>
    <row r="3" spans="1:2" ht="12.75">
      <c r="A3" s="13" t="s">
        <v>0</v>
      </c>
      <c r="B3" s="14" t="s">
        <v>29</v>
      </c>
    </row>
    <row r="4" spans="1:2" ht="12.75">
      <c r="A4" s="13" t="s">
        <v>6</v>
      </c>
      <c r="B4" s="14" t="s">
        <v>29</v>
      </c>
    </row>
    <row r="5" spans="1:2" ht="12.75">
      <c r="A5" s="13" t="s">
        <v>5</v>
      </c>
      <c r="B5" s="14" t="s">
        <v>29</v>
      </c>
    </row>
    <row r="7" spans="1:7" ht="12.75">
      <c r="A7" s="3" t="s">
        <v>28</v>
      </c>
      <c r="B7" s="3" t="s">
        <v>2</v>
      </c>
      <c r="C7" s="71" t="s">
        <v>4</v>
      </c>
      <c r="D7" s="4"/>
      <c r="E7" s="4"/>
      <c r="F7" s="4"/>
      <c r="G7" s="5"/>
    </row>
    <row r="8" spans="1:7" ht="12.75">
      <c r="A8" s="72"/>
      <c r="B8" s="6" t="s">
        <v>13</v>
      </c>
      <c r="C8" s="6" t="s">
        <v>17</v>
      </c>
      <c r="D8" s="6" t="s">
        <v>16</v>
      </c>
      <c r="E8" s="6" t="s">
        <v>19</v>
      </c>
      <c r="F8" s="6" t="s">
        <v>14</v>
      </c>
      <c r="G8" s="7" t="s">
        <v>21</v>
      </c>
    </row>
    <row r="9" spans="1:7" ht="12.75">
      <c r="A9" s="3" t="s">
        <v>1</v>
      </c>
      <c r="B9" s="6" t="s">
        <v>12</v>
      </c>
      <c r="C9" s="6" t="s">
        <v>18</v>
      </c>
      <c r="D9" s="6" t="s">
        <v>15</v>
      </c>
      <c r="E9" s="6" t="s">
        <v>20</v>
      </c>
      <c r="F9" s="6" t="s">
        <v>15</v>
      </c>
      <c r="G9" s="7" t="s">
        <v>22</v>
      </c>
    </row>
    <row r="10" spans="1:7" ht="12.75">
      <c r="A10" s="6" t="s">
        <v>10</v>
      </c>
      <c r="B10" s="8">
        <v>89990</v>
      </c>
      <c r="C10" s="8">
        <v>0.95</v>
      </c>
      <c r="D10" s="8">
        <v>5</v>
      </c>
      <c r="E10" s="8">
        <v>1000</v>
      </c>
      <c r="F10" s="8">
        <v>15</v>
      </c>
      <c r="G10" s="9">
        <v>47</v>
      </c>
    </row>
    <row r="11" spans="1:7" ht="12.75">
      <c r="A11" s="10" t="s">
        <v>11</v>
      </c>
      <c r="B11" s="11">
        <v>65990</v>
      </c>
      <c r="C11" s="11">
        <v>1.4</v>
      </c>
      <c r="D11" s="11">
        <v>5</v>
      </c>
      <c r="E11" s="11">
        <v>900</v>
      </c>
      <c r="F11" s="11">
        <v>10</v>
      </c>
      <c r="G11" s="12">
        <v>55</v>
      </c>
    </row>
    <row r="12" spans="1:7" ht="12.75">
      <c r="A12" s="10" t="s">
        <v>9</v>
      </c>
      <c r="B12" s="11">
        <v>99990</v>
      </c>
      <c r="C12" s="11">
        <v>0.7</v>
      </c>
      <c r="D12" s="11">
        <v>9</v>
      </c>
      <c r="E12" s="11">
        <v>1200</v>
      </c>
      <c r="F12" s="11">
        <v>11</v>
      </c>
      <c r="G12" s="12">
        <v>48</v>
      </c>
    </row>
    <row r="13" spans="1:7" ht="12.75">
      <c r="A13" s="10" t="s">
        <v>8</v>
      </c>
      <c r="B13" s="11">
        <v>69990</v>
      </c>
      <c r="C13" s="11">
        <v>0.95</v>
      </c>
      <c r="D13" s="11">
        <v>4</v>
      </c>
      <c r="E13" s="11">
        <v>800</v>
      </c>
      <c r="F13" s="11">
        <v>15</v>
      </c>
      <c r="G13" s="12">
        <v>59</v>
      </c>
    </row>
    <row r="14" spans="1:7" ht="12.75">
      <c r="A14" s="73" t="s">
        <v>7</v>
      </c>
      <c r="B14" s="74">
        <v>69990</v>
      </c>
      <c r="C14" s="74">
        <v>0.95</v>
      </c>
      <c r="D14" s="74">
        <v>4</v>
      </c>
      <c r="E14" s="74">
        <v>900</v>
      </c>
      <c r="F14" s="74">
        <v>16</v>
      </c>
      <c r="G14" s="75">
        <v>55</v>
      </c>
    </row>
    <row r="19" ht="12.75">
      <c r="B19" t="s">
        <v>79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44"/>
  <sheetViews>
    <sheetView workbookViewId="0" topLeftCell="A1">
      <selection activeCell="A1" sqref="A1"/>
    </sheetView>
  </sheetViews>
  <sheetFormatPr defaultColWidth="9.00390625" defaultRowHeight="12.75"/>
  <cols>
    <col min="2" max="2" width="22.00390625" style="0" bestFit="1" customWidth="1"/>
    <col min="3" max="3" width="10.25390625" style="0" customWidth="1"/>
    <col min="4" max="4" width="8.875" style="0" customWidth="1"/>
    <col min="5" max="5" width="11.00390625" style="0" customWidth="1"/>
    <col min="6" max="6" width="13.375" style="0" customWidth="1"/>
    <col min="7" max="7" width="12.875" style="0" customWidth="1"/>
    <col min="8" max="8" width="10.25390625" style="0" bestFit="1" customWidth="1"/>
    <col min="9" max="9" width="11.25390625" style="0" bestFit="1" customWidth="1"/>
    <col min="10" max="10" width="13.875" style="0" bestFit="1" customWidth="1"/>
    <col min="11" max="11" width="11.25390625" style="0" bestFit="1" customWidth="1"/>
    <col min="13" max="13" width="12.625" style="0" bestFit="1" customWidth="1"/>
  </cols>
  <sheetData>
    <row r="2" ht="12.75">
      <c r="B2" s="47" t="s">
        <v>30</v>
      </c>
    </row>
    <row r="3" spans="2:9" ht="12.75">
      <c r="B3" s="15"/>
      <c r="I3" s="16"/>
    </row>
    <row r="4" spans="2:8" ht="38.25">
      <c r="B4" s="15"/>
      <c r="C4" s="49" t="s">
        <v>14</v>
      </c>
      <c r="D4" s="49" t="s">
        <v>16</v>
      </c>
      <c r="E4" s="49" t="s">
        <v>17</v>
      </c>
      <c r="F4" s="49" t="s">
        <v>19</v>
      </c>
      <c r="G4" s="49" t="s">
        <v>21</v>
      </c>
      <c r="H4" s="50" t="s">
        <v>13</v>
      </c>
    </row>
    <row r="5" spans="2:8" ht="12.75">
      <c r="B5" s="48" t="s">
        <v>31</v>
      </c>
      <c r="C5" s="51" t="s">
        <v>15</v>
      </c>
      <c r="D5" s="51" t="s">
        <v>15</v>
      </c>
      <c r="E5" s="51" t="s">
        <v>18</v>
      </c>
      <c r="F5" s="51" t="s">
        <v>20</v>
      </c>
      <c r="G5" s="51" t="s">
        <v>22</v>
      </c>
      <c r="H5" s="51" t="s">
        <v>12</v>
      </c>
    </row>
    <row r="6" spans="1:8" ht="12.75">
      <c r="A6">
        <v>1</v>
      </c>
      <c r="B6" t="s">
        <v>7</v>
      </c>
      <c r="C6">
        <v>16</v>
      </c>
      <c r="D6">
        <v>4</v>
      </c>
      <c r="E6">
        <v>0.95</v>
      </c>
      <c r="F6">
        <v>900</v>
      </c>
      <c r="G6">
        <v>55</v>
      </c>
      <c r="H6">
        <v>69990</v>
      </c>
    </row>
    <row r="7" spans="1:8" ht="12.75">
      <c r="A7">
        <v>2</v>
      </c>
      <c r="B7" t="s">
        <v>8</v>
      </c>
      <c r="C7">
        <v>15</v>
      </c>
      <c r="D7">
        <v>4</v>
      </c>
      <c r="E7">
        <v>0.95</v>
      </c>
      <c r="F7">
        <v>800</v>
      </c>
      <c r="G7">
        <v>59</v>
      </c>
      <c r="H7">
        <v>69990</v>
      </c>
    </row>
    <row r="8" spans="1:8" ht="12.75">
      <c r="A8">
        <v>3</v>
      </c>
      <c r="B8" t="s">
        <v>9</v>
      </c>
      <c r="C8">
        <v>11</v>
      </c>
      <c r="D8">
        <v>9</v>
      </c>
      <c r="E8">
        <v>0.7</v>
      </c>
      <c r="F8">
        <v>1200</v>
      </c>
      <c r="G8">
        <v>48</v>
      </c>
      <c r="H8">
        <v>99990</v>
      </c>
    </row>
    <row r="9" spans="1:8" ht="12.75">
      <c r="A9">
        <v>4</v>
      </c>
      <c r="B9" t="s">
        <v>10</v>
      </c>
      <c r="C9">
        <v>15</v>
      </c>
      <c r="D9">
        <v>5</v>
      </c>
      <c r="E9">
        <v>0.95</v>
      </c>
      <c r="F9">
        <v>1000</v>
      </c>
      <c r="G9">
        <v>47</v>
      </c>
      <c r="H9">
        <v>89990</v>
      </c>
    </row>
    <row r="10" spans="1:8" ht="12.75">
      <c r="A10">
        <v>5</v>
      </c>
      <c r="B10" t="s">
        <v>11</v>
      </c>
      <c r="C10">
        <v>10</v>
      </c>
      <c r="D10">
        <v>5</v>
      </c>
      <c r="E10">
        <v>1.4</v>
      </c>
      <c r="F10">
        <v>900</v>
      </c>
      <c r="G10">
        <v>55</v>
      </c>
      <c r="H10">
        <v>65990</v>
      </c>
    </row>
    <row r="12" ht="12.75">
      <c r="B12" s="52" t="s">
        <v>32</v>
      </c>
    </row>
    <row r="13" spans="2:8" ht="38.25">
      <c r="B13" s="15"/>
      <c r="C13" s="49" t="s">
        <v>14</v>
      </c>
      <c r="D13" s="49" t="s">
        <v>16</v>
      </c>
      <c r="E13" s="49" t="s">
        <v>17</v>
      </c>
      <c r="F13" s="49" t="s">
        <v>19</v>
      </c>
      <c r="G13" s="49" t="s">
        <v>21</v>
      </c>
      <c r="H13" s="50" t="s">
        <v>13</v>
      </c>
    </row>
    <row r="14" spans="2:8" ht="12.75">
      <c r="B14" s="48"/>
      <c r="C14" s="51"/>
      <c r="D14" s="51"/>
      <c r="E14" s="51"/>
      <c r="F14" s="51"/>
      <c r="G14" s="51"/>
      <c r="H14" s="51"/>
    </row>
    <row r="15" spans="2:8" ht="12.75">
      <c r="B15" t="s">
        <v>7</v>
      </c>
      <c r="C15">
        <f aca="true" t="shared" si="0" ref="C15:D18">RANK(C6,C$6:C$10,0)</f>
        <v>1</v>
      </c>
      <c r="D15">
        <f t="shared" si="0"/>
        <v>4</v>
      </c>
      <c r="E15">
        <f>RANK(E6,E$6:E$10,1)</f>
        <v>2</v>
      </c>
      <c r="F15">
        <f>RANK(F6,F$6:F$10,0)</f>
        <v>3</v>
      </c>
      <c r="G15">
        <f>RANK(G6,G$6:G$10,1)</f>
        <v>3</v>
      </c>
      <c r="H15">
        <f>RANK(H6,H$6:H$10,1)</f>
        <v>2</v>
      </c>
    </row>
    <row r="16" spans="2:8" ht="12.75">
      <c r="B16" t="s">
        <v>8</v>
      </c>
      <c r="C16">
        <f t="shared" si="0"/>
        <v>2</v>
      </c>
      <c r="D16">
        <f t="shared" si="0"/>
        <v>4</v>
      </c>
      <c r="E16">
        <f>RANK(E7,E$6:E$10,1)</f>
        <v>2</v>
      </c>
      <c r="F16">
        <f>RANK(F7,F$6:F$10,0)</f>
        <v>5</v>
      </c>
      <c r="G16">
        <f aca="true" t="shared" si="1" ref="G16:H19">RANK(G7,G$6:G$10,1)</f>
        <v>5</v>
      </c>
      <c r="H16">
        <f t="shared" si="1"/>
        <v>2</v>
      </c>
    </row>
    <row r="17" spans="2:8" ht="12.75">
      <c r="B17" t="s">
        <v>9</v>
      </c>
      <c r="C17">
        <f t="shared" si="0"/>
        <v>4</v>
      </c>
      <c r="D17">
        <f t="shared" si="0"/>
        <v>1</v>
      </c>
      <c r="E17">
        <f>RANK(E8,E$6:E$10,1)</f>
        <v>1</v>
      </c>
      <c r="F17">
        <f>RANK(F8,F$6:F$10,0)</f>
        <v>1</v>
      </c>
      <c r="G17">
        <f t="shared" si="1"/>
        <v>2</v>
      </c>
      <c r="H17">
        <f t="shared" si="1"/>
        <v>5</v>
      </c>
    </row>
    <row r="18" spans="2:8" ht="12.75">
      <c r="B18" t="s">
        <v>10</v>
      </c>
      <c r="C18">
        <f t="shared" si="0"/>
        <v>2</v>
      </c>
      <c r="D18">
        <f t="shared" si="0"/>
        <v>2</v>
      </c>
      <c r="E18">
        <f>RANK(E9,E$6:E$10,1)</f>
        <v>2</v>
      </c>
      <c r="F18">
        <f>RANK(F9,F$6:F$10,0)</f>
        <v>2</v>
      </c>
      <c r="G18">
        <f t="shared" si="1"/>
        <v>1</v>
      </c>
      <c r="H18">
        <f t="shared" si="1"/>
        <v>4</v>
      </c>
    </row>
    <row r="19" spans="2:8" ht="12.75">
      <c r="B19" t="s">
        <v>11</v>
      </c>
      <c r="C19">
        <f>RANK(C10,C$6:C$10,0)</f>
        <v>5</v>
      </c>
      <c r="D19">
        <f>RANK(D10,D$6:D$10,0)</f>
        <v>2</v>
      </c>
      <c r="E19">
        <f>RANK(E10,E$6:E$10,1)</f>
        <v>5</v>
      </c>
      <c r="F19">
        <f>RANK(F10,F$6:F$10,0)</f>
        <v>3</v>
      </c>
      <c r="G19">
        <f t="shared" si="1"/>
        <v>3</v>
      </c>
      <c r="H19">
        <f t="shared" si="1"/>
        <v>1</v>
      </c>
    </row>
    <row r="21" spans="2:7" ht="12.75">
      <c r="B21" s="15"/>
      <c r="C21" s="16"/>
      <c r="D21" s="16"/>
      <c r="E21" s="16"/>
      <c r="F21" s="16"/>
      <c r="G21" s="16"/>
    </row>
    <row r="22" spans="2:7" ht="38.25">
      <c r="B22" s="48" t="s">
        <v>33</v>
      </c>
      <c r="C22" s="49" t="s">
        <v>14</v>
      </c>
      <c r="D22" s="49" t="s">
        <v>16</v>
      </c>
      <c r="E22" s="49" t="s">
        <v>17</v>
      </c>
      <c r="F22" s="49" t="s">
        <v>19</v>
      </c>
      <c r="G22" s="49" t="s">
        <v>21</v>
      </c>
    </row>
    <row r="23" spans="2:7" ht="12.75">
      <c r="B23">
        <v>1</v>
      </c>
      <c r="C23" s="20">
        <v>20250.68966511331</v>
      </c>
      <c r="D23" s="20">
        <v>19694.55415388178</v>
      </c>
      <c r="E23" s="20">
        <v>19694.554766867488</v>
      </c>
      <c r="F23" s="20">
        <v>19695.31739710527</v>
      </c>
      <c r="G23" s="20">
        <v>20654.88067535356</v>
      </c>
    </row>
    <row r="24" spans="2:7" ht="12.75">
      <c r="B24">
        <v>2</v>
      </c>
      <c r="C24" s="20">
        <v>20250.689665113303</v>
      </c>
      <c r="D24" s="20">
        <v>16418.25708260714</v>
      </c>
      <c r="E24" s="20">
        <v>15457.180386761993</v>
      </c>
      <c r="F24" s="20">
        <v>17208.989012873353</v>
      </c>
      <c r="G24" s="20">
        <v>20654.88067535356</v>
      </c>
    </row>
    <row r="25" spans="2:7" ht="12.75">
      <c r="B25">
        <v>3</v>
      </c>
      <c r="C25" s="20">
        <v>20250.689665113303</v>
      </c>
      <c r="D25" s="20">
        <v>14074.032111733119</v>
      </c>
      <c r="E25" s="20">
        <v>14307.967528561283</v>
      </c>
      <c r="F25" s="20">
        <v>11168.517270450566</v>
      </c>
      <c r="G25" s="20">
        <v>11618.390482374898</v>
      </c>
    </row>
    <row r="26" spans="2:7" ht="12.75">
      <c r="B26">
        <v>4</v>
      </c>
      <c r="C26" s="20">
        <v>20250.68966511331</v>
      </c>
      <c r="D26" s="20">
        <v>11495.220350295856</v>
      </c>
      <c r="E26" s="20">
        <v>13714.133541918412</v>
      </c>
      <c r="F26" s="20">
        <v>11168.517270450566</v>
      </c>
      <c r="G26" s="20">
        <v>11618.390482374896</v>
      </c>
    </row>
    <row r="27" spans="2:7" ht="12.75">
      <c r="B27">
        <v>5</v>
      </c>
      <c r="C27" s="20">
        <v>14454.50129559027</v>
      </c>
      <c r="D27" s="20">
        <v>11495.220350295856</v>
      </c>
      <c r="E27" s="20">
        <v>12330.332381490083</v>
      </c>
      <c r="F27" s="20">
        <v>11168.517270450568</v>
      </c>
      <c r="G27" s="20">
        <v>11618.390482374894</v>
      </c>
    </row>
    <row r="28" spans="3:7" ht="12.75">
      <c r="C28">
        <v>0</v>
      </c>
      <c r="D28">
        <v>0</v>
      </c>
      <c r="E28">
        <v>0</v>
      </c>
      <c r="F28">
        <v>0</v>
      </c>
      <c r="G28">
        <v>0</v>
      </c>
    </row>
    <row r="29" ht="12.75">
      <c r="B29" s="15"/>
    </row>
    <row r="30" spans="2:7" ht="12.75">
      <c r="B30" s="48" t="s">
        <v>34</v>
      </c>
      <c r="C30" s="16">
        <v>2</v>
      </c>
      <c r="D30" s="16">
        <v>3</v>
      </c>
      <c r="E30" s="16">
        <v>4</v>
      </c>
      <c r="F30" s="16">
        <v>5</v>
      </c>
      <c r="G30" s="16">
        <v>6</v>
      </c>
    </row>
    <row r="31" spans="2:12" ht="38.25">
      <c r="B31" s="15"/>
      <c r="C31" s="49" t="s">
        <v>14</v>
      </c>
      <c r="D31" s="49" t="s">
        <v>16</v>
      </c>
      <c r="E31" s="49" t="s">
        <v>17</v>
      </c>
      <c r="F31" s="49" t="s">
        <v>19</v>
      </c>
      <c r="G31" s="49" t="s">
        <v>21</v>
      </c>
      <c r="H31" s="50" t="s">
        <v>13</v>
      </c>
      <c r="I31" s="53" t="s">
        <v>35</v>
      </c>
      <c r="J31" s="54" t="s">
        <v>36</v>
      </c>
      <c r="K31" s="55" t="s">
        <v>37</v>
      </c>
      <c r="L31" s="57" t="s">
        <v>38</v>
      </c>
    </row>
    <row r="32" spans="2:13" ht="12.75">
      <c r="B32" t="s">
        <v>7</v>
      </c>
      <c r="C32" s="18">
        <f>IF(VLOOKUP(C15,$B$23:$G$27,C$30)=0,"",VLOOKUP(C15,$B$23:$G$27,C$30))</f>
        <v>20250.68966511331</v>
      </c>
      <c r="D32" s="18">
        <f>IF(VLOOKUP(D15,$B$23:$G$27,D$30)=0,"",VLOOKUP(D15,$B$23:$G$27,D$30))</f>
        <v>11495.220350295856</v>
      </c>
      <c r="E32" s="18">
        <f>IF(VLOOKUP(E15,$B$23:$G$27,E$30)=0,"",VLOOKUP(E15,$B$23:$G$27,E$30))</f>
        <v>15457.180386761993</v>
      </c>
      <c r="F32" s="18">
        <f>IF(VLOOKUP(F15,$B$23:$G$27,F$30)=0,"",VLOOKUP(F15,$B$23:$G$27,F$30))</f>
        <v>11168.517270450566</v>
      </c>
      <c r="G32" s="18">
        <f>IF(VLOOKUP(G15,$B$23:$G$27,G$30)=0,"",VLOOKUP(G15,$B$23:$G$27,G$30))</f>
        <v>11618.390482374898</v>
      </c>
      <c r="H32" s="18">
        <f>+H6</f>
        <v>69990</v>
      </c>
      <c r="I32" s="18">
        <f>SUM(C32:G32)</f>
        <v>69989.99815499663</v>
      </c>
      <c r="J32" s="18">
        <f>+H32-I32</f>
        <v>0.0018450033676344901</v>
      </c>
      <c r="K32" s="56" t="str">
        <f>IF(ABS(L32)&lt;=0.03,"Kiegyenlített",IF(L32&gt;0.03,"Drága","Olcsó"))</f>
        <v>Kiegyenlített</v>
      </c>
      <c r="L32" s="19">
        <f>J32/I32</f>
        <v>2.6360957512080948E-08</v>
      </c>
      <c r="M32" s="19"/>
    </row>
    <row r="33" spans="2:13" ht="12.75">
      <c r="B33" t="s">
        <v>8</v>
      </c>
      <c r="C33" s="18">
        <f>IF(VLOOKUP(C16,$B$23:$G$27,C$30)=0,"",VLOOKUP(C16,$B$23:$G$27,C$30))</f>
        <v>20250.689665113303</v>
      </c>
      <c r="D33" s="18">
        <f>IF(VLOOKUP(D16,$B$23:$G$27,D$30)=0,"",VLOOKUP(D16,$B$23:$G$27,D$30))</f>
        <v>11495.220350295856</v>
      </c>
      <c r="E33" s="18">
        <f>IF(VLOOKUP(E16,$B$23:$G$27,E$30)=0,"",VLOOKUP(E16,$B$23:$G$27,E$30))</f>
        <v>15457.180386761993</v>
      </c>
      <c r="F33" s="18">
        <f>IF(VLOOKUP(F16,$B$23:$G$27,F$30)=0,"",VLOOKUP(F16,$B$23:$G$27,F$30))</f>
        <v>11168.517270450568</v>
      </c>
      <c r="G33" s="18">
        <f>IF(VLOOKUP(G16,$B$23:$G$27,G$30)=0,"",VLOOKUP(G16,$B$23:$G$27,G$30))</f>
        <v>11618.390482374894</v>
      </c>
      <c r="H33" s="18">
        <f>+H7</f>
        <v>69990</v>
      </c>
      <c r="I33" s="18">
        <f>SUM(C33:G33)</f>
        <v>69989.9981549966</v>
      </c>
      <c r="J33" s="18">
        <f>+H33-I33</f>
        <v>0.0018450033967383206</v>
      </c>
      <c r="K33" s="56" t="str">
        <f>IF(ABS(L33)&lt;=0.03,"Kiegyenlített",IF(L33&gt;0.03,"Drága","Olcsó"))</f>
        <v>Kiegyenlített</v>
      </c>
      <c r="L33" s="19">
        <f>J33/I33</f>
        <v>2.636095792790938E-08</v>
      </c>
      <c r="M33" s="19"/>
    </row>
    <row r="34" spans="2:13" ht="12.75">
      <c r="B34" t="s">
        <v>9</v>
      </c>
      <c r="C34" s="18">
        <f>IF(VLOOKUP(C17,$B$23:$G$27,C$30)=0,"",VLOOKUP(C17,$B$23:$G$27,C$30))</f>
        <v>20250.68966511331</v>
      </c>
      <c r="D34" s="18">
        <f>IF(VLOOKUP(D17,$B$23:$G$27,D$30)=0,"",VLOOKUP(D17,$B$23:$G$27,D$30))</f>
        <v>19694.55415388178</v>
      </c>
      <c r="E34" s="18">
        <f>IF(VLOOKUP(E17,$B$23:$G$27,E$30)=0,"",VLOOKUP(E17,$B$23:$G$27,E$30))</f>
        <v>19694.554766867488</v>
      </c>
      <c r="F34" s="18">
        <f>IF(VLOOKUP(F17,$B$23:$G$27,F$30)=0,"",VLOOKUP(F17,$B$23:$G$27,F$30))</f>
        <v>19695.31739710527</v>
      </c>
      <c r="G34" s="18">
        <f>IF(VLOOKUP(G17,$B$23:$G$27,G$30)=0,"",VLOOKUP(G17,$B$23:$G$27,G$30))</f>
        <v>20654.88067535356</v>
      </c>
      <c r="H34" s="18">
        <f>+H8</f>
        <v>99990</v>
      </c>
      <c r="I34" s="18">
        <f>SUM(C34:G34)</f>
        <v>99989.99665832141</v>
      </c>
      <c r="J34" s="18">
        <f>+H34-I34</f>
        <v>0.0033416785881854594</v>
      </c>
      <c r="K34" s="56" t="str">
        <f>IF(ABS(L34)&lt;=0.03,"Kiegyenlített",IF(L34&gt;0.03,"Drága","Olcsó"))</f>
        <v>Kiegyenlített</v>
      </c>
      <c r="L34" s="19">
        <f>J34/I34</f>
        <v>3.3420129011549045E-08</v>
      </c>
      <c r="M34" s="21"/>
    </row>
    <row r="35" spans="2:13" ht="12.75">
      <c r="B35" t="s">
        <v>10</v>
      </c>
      <c r="C35" s="18">
        <f aca="true" t="shared" si="2" ref="C35:G36">IF(VLOOKUP(C18,$B$23:$G$27,C$30)=0,"",VLOOKUP(C18,$B$23:$G$27,C$30))</f>
        <v>20250.689665113303</v>
      </c>
      <c r="D35" s="18">
        <f t="shared" si="2"/>
        <v>16418.25708260714</v>
      </c>
      <c r="E35" s="18">
        <f t="shared" si="2"/>
        <v>15457.180386761993</v>
      </c>
      <c r="F35" s="18">
        <f t="shared" si="2"/>
        <v>17208.989012873353</v>
      </c>
      <c r="G35" s="18">
        <f t="shared" si="2"/>
        <v>20654.88067535356</v>
      </c>
      <c r="H35" s="18">
        <f>+H9</f>
        <v>89990</v>
      </c>
      <c r="I35" s="18">
        <f>SUM(C35:G35)</f>
        <v>89989.99682270935</v>
      </c>
      <c r="J35" s="18">
        <f>+H35-I35</f>
        <v>0.0031772906513651833</v>
      </c>
      <c r="K35" s="56" t="str">
        <f>IF(ABS(L35)&lt;=0.03,"Kiegyenlített",IF(L35&gt;0.03,"Drága","Olcsó"))</f>
        <v>Kiegyenlített</v>
      </c>
      <c r="L35" s="19">
        <f>J35/I35</f>
        <v>3.530715372315005E-08</v>
      </c>
      <c r="M35" s="19"/>
    </row>
    <row r="36" spans="2:13" ht="12.75">
      <c r="B36" t="s">
        <v>11</v>
      </c>
      <c r="C36" s="18">
        <f>IF(VLOOKUP(C19,$B$23:$G$27,C$30)=0,"",VLOOKUP(C19,$B$23:$G$27,C$30))</f>
        <v>14454.50129559027</v>
      </c>
      <c r="D36" s="18">
        <f>IF(VLOOKUP(D19,$B$23:$G$27,D$30)=0,"",VLOOKUP(D19,$B$23:$G$27,D$30))</f>
        <v>16418.25708260714</v>
      </c>
      <c r="E36" s="18">
        <f>IF(VLOOKUP(E19,$B$23:$G$27,E$30)=0,"",VLOOKUP(E19,$B$23:$G$27,E$30))</f>
        <v>12330.332381490083</v>
      </c>
      <c r="F36" s="18">
        <f>IF(VLOOKUP(F19,$B$23:$G$27,F$30)=0,"",VLOOKUP(F19,$B$23:$G$27,F$30))</f>
        <v>11168.517270450566</v>
      </c>
      <c r="G36" s="18">
        <f>IF(VLOOKUP(G19,$B$23:$G$27,G$30)=0,"",VLOOKUP(G19,$B$23:$G$27,G$30))</f>
        <v>11618.390482374898</v>
      </c>
      <c r="H36" s="18">
        <f>+H10</f>
        <v>65990</v>
      </c>
      <c r="I36" s="18">
        <f>SUM(C36:G36)</f>
        <v>65989.99851251296</v>
      </c>
      <c r="J36" s="18">
        <f>+H36-I36</f>
        <v>0.0014874870394123718</v>
      </c>
      <c r="K36" s="56" t="str">
        <f>IF(ABS(L36)&lt;=0.03,"Kiegyenlített",IF(L36&gt;0.03,"Drága","Olcsó"))</f>
        <v>Kiegyenlített</v>
      </c>
      <c r="L36" s="19">
        <f>J36/I36</f>
        <v>2.2541098241278425E-08</v>
      </c>
      <c r="M36" s="19"/>
    </row>
    <row r="37" spans="9:13" ht="12.75">
      <c r="I37" s="17" t="s">
        <v>39</v>
      </c>
      <c r="J37" s="60">
        <f>SUMPRODUCT(J32:J36,J32:J36)</f>
        <v>3.028268432296809E-05</v>
      </c>
      <c r="K37" s="18"/>
      <c r="L37" s="19"/>
      <c r="M37" s="19"/>
    </row>
    <row r="38" spans="2:13" ht="12.75">
      <c r="B38" s="58" t="s">
        <v>40</v>
      </c>
      <c r="C38" s="18">
        <f>AVERAGE(C32:C36)</f>
        <v>19091.451991208698</v>
      </c>
      <c r="D38" s="18">
        <f>AVERAGE(D32:D36)</f>
        <v>15104.301803937555</v>
      </c>
      <c r="E38" s="18">
        <f>AVERAGE(E32:E36)</f>
        <v>15679.285661728709</v>
      </c>
      <c r="F38" s="18">
        <f>AVERAGE(F32:F36)</f>
        <v>14081.971644266067</v>
      </c>
      <c r="G38" s="18">
        <f>AVERAGE(G32:G36)</f>
        <v>15232.986559566363</v>
      </c>
      <c r="H38" s="18"/>
      <c r="K38" s="18"/>
      <c r="L38" s="19"/>
      <c r="M38" s="19"/>
    </row>
    <row r="39" spans="2:8" ht="12.75">
      <c r="B39" s="18"/>
      <c r="C39" s="18"/>
      <c r="D39" s="18"/>
      <c r="E39" s="18"/>
      <c r="F39" s="18"/>
      <c r="G39" s="18"/>
      <c r="H39" s="18"/>
    </row>
    <row r="40" spans="2:8" ht="12.75">
      <c r="B40" s="59" t="s">
        <v>41</v>
      </c>
      <c r="C40" s="60">
        <f>RANK(C38,$C$38:$G$38)</f>
        <v>1</v>
      </c>
      <c r="D40" s="60">
        <f>RANK(D38,$C$38:$G$38)</f>
        <v>4</v>
      </c>
      <c r="E40" s="60">
        <f>RANK(E38,$C$38:$G$38)</f>
        <v>2</v>
      </c>
      <c r="F40" s="60">
        <f>RANK(F38,$C$38:$G$38)</f>
        <v>5</v>
      </c>
      <c r="G40" s="60">
        <f>RANK(G38,$C$38:$G$38)</f>
        <v>3</v>
      </c>
      <c r="H40" s="18"/>
    </row>
    <row r="42" spans="2:7" ht="12.75">
      <c r="B42" t="s">
        <v>83</v>
      </c>
      <c r="C42">
        <f>STDEV(C32:C36)</f>
        <v>2592.1342409294402</v>
      </c>
      <c r="D42">
        <f>STDEV(D32:D36)</f>
        <v>3555.7809080037828</v>
      </c>
      <c r="E42">
        <f>STDEV(E32:E36)</f>
        <v>2621.3482370436413</v>
      </c>
      <c r="F42">
        <f>STDEV(F32:F36)</f>
        <v>4085.111299873099</v>
      </c>
      <c r="G42">
        <f>STDEV(G32:G36)</f>
        <v>4949.4895193686225</v>
      </c>
    </row>
    <row r="44" spans="2:7" ht="12.75">
      <c r="B44" s="59" t="s">
        <v>41</v>
      </c>
      <c r="C44">
        <f>RANK(C42,C42:G42)</f>
        <v>5</v>
      </c>
      <c r="D44">
        <f>RANK(D42,D42:H42)</f>
        <v>3</v>
      </c>
      <c r="E44">
        <f>RANK(E42,E42:I42)</f>
        <v>3</v>
      </c>
      <c r="F44">
        <f>RANK(F42,F42:J42)</f>
        <v>2</v>
      </c>
      <c r="G44">
        <f>RANK(G42,G42:K42)</f>
        <v>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I3" sqref="I3"/>
    </sheetView>
  </sheetViews>
  <sheetFormatPr defaultColWidth="9.00390625" defaultRowHeight="12.75"/>
  <cols>
    <col min="1" max="8" width="9.125" style="36" customWidth="1"/>
    <col min="9" max="9" width="9.25390625" style="36" customWidth="1"/>
    <col min="10" max="11" width="9.125" style="36" hidden="1" customWidth="1"/>
    <col min="12" max="16384" width="9.125" style="36" customWidth="1"/>
  </cols>
  <sheetData>
    <row r="1" spans="1:8" ht="30" customHeight="1">
      <c r="A1" s="67" t="s">
        <v>50</v>
      </c>
      <c r="B1" s="68"/>
      <c r="C1" s="68"/>
      <c r="D1" s="68"/>
      <c r="E1" s="69" t="str">
        <f>HLOOKUP(K14,'DM'!C11:AC17,7,0)</f>
        <v>Nem érdemes megvenni</v>
      </c>
      <c r="F1" s="69"/>
      <c r="G1" s="69"/>
      <c r="H1" s="69"/>
    </row>
    <row r="2" spans="1:4" ht="72" customHeight="1">
      <c r="A2" s="67" t="str">
        <f>+'DM'!A8</f>
        <v>Mennyibe kerül ?</v>
      </c>
      <c r="B2" s="67"/>
      <c r="C2" s="67"/>
      <c r="D2" s="67"/>
    </row>
    <row r="3" spans="1:4" ht="72" customHeight="1">
      <c r="A3" s="67" t="str">
        <f>+'DM'!A2</f>
        <v>Mennyi energiát fogyaszt ?</v>
      </c>
      <c r="B3" s="67"/>
      <c r="C3" s="67"/>
      <c r="D3" s="67"/>
    </row>
    <row r="4" spans="1:4" ht="71.25" customHeight="1">
      <c r="A4" s="66" t="str">
        <f>+'DM'!A5</f>
        <v>Mennyi vizet fogyaszt ?</v>
      </c>
      <c r="B4" s="66"/>
      <c r="C4" s="66"/>
      <c r="D4" s="66"/>
    </row>
    <row r="11" spans="10:11" ht="12.75">
      <c r="J11" s="37">
        <v>2</v>
      </c>
      <c r="K11" s="37" t="str">
        <f>IF(I11=1,"100",IF(I11=2,"010",IF(I11=3,"001","001")))</f>
        <v>001</v>
      </c>
    </row>
    <row r="12" spans="10:11" ht="12.75">
      <c r="J12" s="37">
        <v>3</v>
      </c>
      <c r="K12" s="37" t="str">
        <f>IF(J12=1,"100",IF(J12=2,"010",IF(J12=3,"001","001")))</f>
        <v>001</v>
      </c>
    </row>
    <row r="13" spans="10:11" ht="12.75">
      <c r="J13" s="37">
        <v>3</v>
      </c>
      <c r="K13" s="37" t="str">
        <f>IF(J13=1,"100",IF(J13=2,"010",IF(J13=3,"001","001")))</f>
        <v>001</v>
      </c>
    </row>
    <row r="14" spans="10:11" ht="12.75">
      <c r="J14" s="37"/>
      <c r="K14" s="37" t="str">
        <f>K11&amp;K12&amp;K13</f>
        <v>001001001</v>
      </c>
    </row>
  </sheetData>
  <mergeCells count="5">
    <mergeCell ref="A4:D4"/>
    <mergeCell ref="A1:D1"/>
    <mergeCell ref="E1:H1"/>
    <mergeCell ref="A2:D2"/>
    <mergeCell ref="A3:D3"/>
  </mergeCells>
  <printOptions/>
  <pageMargins left="0.75" right="0.75" top="1" bottom="1" header="0.5" footer="0.5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0"/>
  <sheetViews>
    <sheetView workbookViewId="0" topLeftCell="A1">
      <selection activeCell="A1" sqref="A1"/>
    </sheetView>
  </sheetViews>
  <sheetFormatPr defaultColWidth="9.00390625" defaultRowHeight="12.75"/>
  <cols>
    <col min="1" max="1" width="9.125" style="32" customWidth="1"/>
    <col min="2" max="2" width="22.00390625" style="32" bestFit="1" customWidth="1"/>
    <col min="3" max="3" width="11.00390625" style="32" customWidth="1"/>
    <col min="4" max="4" width="9.125" style="32" customWidth="1"/>
    <col min="5" max="5" width="10.25390625" style="32" customWidth="1"/>
    <col min="6" max="6" width="11.875" style="32" customWidth="1"/>
    <col min="7" max="7" width="13.625" style="32" customWidth="1"/>
    <col min="8" max="8" width="9.125" style="32" customWidth="1"/>
    <col min="9" max="9" width="14.125" style="32" customWidth="1"/>
    <col min="10" max="10" width="11.75390625" style="32" customWidth="1"/>
    <col min="11" max="11" width="9.125" style="32" customWidth="1"/>
    <col min="12" max="12" width="11.75390625" style="32" customWidth="1"/>
    <col min="13" max="13" width="12.00390625" style="32" customWidth="1"/>
    <col min="14" max="14" width="13.00390625" style="32" customWidth="1"/>
    <col min="15" max="15" width="9.125" style="32" customWidth="1"/>
    <col min="16" max="16" width="13.625" style="32" customWidth="1"/>
    <col min="17" max="17" width="11.375" style="32" customWidth="1"/>
    <col min="18" max="18" width="9.125" style="32" customWidth="1"/>
    <col min="19" max="19" width="12.25390625" style="32" customWidth="1"/>
    <col min="20" max="20" width="12.625" style="32" customWidth="1"/>
    <col min="21" max="21" width="12.875" style="32" customWidth="1"/>
    <col min="22" max="22" width="9.125" style="32" customWidth="1"/>
    <col min="23" max="23" width="14.25390625" style="34" customWidth="1"/>
    <col min="24" max="16384" width="9.125" style="32" customWidth="1"/>
  </cols>
  <sheetData>
    <row r="1" spans="1:22" ht="12.75">
      <c r="A1" s="30" t="s">
        <v>80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2:28" ht="43.5">
      <c r="B2" s="32" t="s">
        <v>62</v>
      </c>
      <c r="C2" s="35" t="s">
        <v>63</v>
      </c>
      <c r="D2" s="35" t="s">
        <v>64</v>
      </c>
      <c r="E2" s="35" t="s">
        <v>77</v>
      </c>
      <c r="F2" s="35" t="s">
        <v>66</v>
      </c>
      <c r="G2" s="35" t="s">
        <v>67</v>
      </c>
      <c r="H2" s="32" t="s">
        <v>68</v>
      </c>
      <c r="I2" s="33" t="s">
        <v>69</v>
      </c>
      <c r="J2" s="35" t="s">
        <v>63</v>
      </c>
      <c r="K2" s="35" t="s">
        <v>64</v>
      </c>
      <c r="L2" s="35" t="s">
        <v>77</v>
      </c>
      <c r="M2" s="35" t="s">
        <v>66</v>
      </c>
      <c r="N2" s="35" t="s">
        <v>67</v>
      </c>
      <c r="O2" s="32" t="s">
        <v>68</v>
      </c>
      <c r="P2" s="33" t="s">
        <v>69</v>
      </c>
      <c r="Q2" s="35" t="s">
        <v>63</v>
      </c>
      <c r="R2" s="35" t="s">
        <v>64</v>
      </c>
      <c r="S2" s="35" t="s">
        <v>65</v>
      </c>
      <c r="T2" s="35" t="s">
        <v>66</v>
      </c>
      <c r="U2" s="35" t="s">
        <v>67</v>
      </c>
      <c r="V2" s="32" t="s">
        <v>68</v>
      </c>
      <c r="W2" s="33" t="s">
        <v>69</v>
      </c>
      <c r="X2" s="31" t="s">
        <v>71</v>
      </c>
      <c r="Y2" s="31" t="s">
        <v>72</v>
      </c>
      <c r="Z2" s="31" t="s">
        <v>73</v>
      </c>
      <c r="AA2" s="31" t="s">
        <v>74</v>
      </c>
      <c r="AB2" s="31" t="s">
        <v>75</v>
      </c>
    </row>
    <row r="3" spans="1:27" ht="12.75">
      <c r="A3" s="32">
        <v>1</v>
      </c>
      <c r="B3" s="32" t="s">
        <v>7</v>
      </c>
      <c r="C3" s="32">
        <v>16</v>
      </c>
      <c r="D3" s="32">
        <v>4</v>
      </c>
      <c r="E3" s="32">
        <v>0.95</v>
      </c>
      <c r="F3" s="32">
        <v>900</v>
      </c>
      <c r="G3" s="32">
        <v>55</v>
      </c>
      <c r="H3" s="32">
        <v>69990</v>
      </c>
      <c r="I3" s="34">
        <v>5</v>
      </c>
      <c r="J3" s="32">
        <f>IF(C3&gt;=C$10,1,0)</f>
        <v>1</v>
      </c>
      <c r="K3" s="32">
        <f aca="true" t="shared" si="0" ref="K3:P3">IF(D3&gt;=D$10,1,0)</f>
        <v>0</v>
      </c>
      <c r="L3" s="32">
        <f t="shared" si="0"/>
        <v>0</v>
      </c>
      <c r="M3" s="32">
        <f t="shared" si="0"/>
        <v>0</v>
      </c>
      <c r="N3" s="32">
        <f t="shared" si="0"/>
        <v>0</v>
      </c>
      <c r="O3" s="32">
        <f t="shared" si="0"/>
        <v>1</v>
      </c>
      <c r="P3" s="34">
        <f t="shared" si="0"/>
        <v>1</v>
      </c>
      <c r="Q3" s="32">
        <f>IF(J3=1,J$8*C3,J$9)</f>
        <v>35.959806915704576</v>
      </c>
      <c r="R3" s="32">
        <f aca="true" t="shared" si="1" ref="R3:V7">IF(K3=1,K$8*D3,K$9)</f>
        <v>-40.02706234430029</v>
      </c>
      <c r="S3" s="32">
        <f t="shared" si="1"/>
        <v>-77.4444855902761</v>
      </c>
      <c r="T3" s="32">
        <f t="shared" si="1"/>
        <v>94.8686908281469</v>
      </c>
      <c r="U3" s="32">
        <f t="shared" si="1"/>
        <v>56.37683594719965</v>
      </c>
      <c r="V3" s="32">
        <f t="shared" si="1"/>
        <v>2804716.7380969916</v>
      </c>
      <c r="W3" s="34">
        <f>MEDIAN(Q3:V3)</f>
        <v>46.168321431452114</v>
      </c>
      <c r="X3" s="32">
        <f>IF(W3&gt;W$10,1,0)</f>
        <v>1</v>
      </c>
      <c r="Y3" s="32">
        <f>IF(P3=X3,1,0)</f>
        <v>1</v>
      </c>
      <c r="Z3" s="32">
        <f>IF(INT($A3/2)=$A3/2,Y3,"")</f>
      </c>
      <c r="AA3" s="32">
        <f>IF(INT($A3/2)&lt;&gt;$A3/2,Y3,"")</f>
        <v>1</v>
      </c>
    </row>
    <row r="4" spans="1:27" ht="12.75">
      <c r="A4" s="32">
        <v>2</v>
      </c>
      <c r="B4" s="32" t="s">
        <v>8</v>
      </c>
      <c r="C4" s="32">
        <v>15</v>
      </c>
      <c r="D4" s="32">
        <v>4</v>
      </c>
      <c r="E4" s="32">
        <v>0.95</v>
      </c>
      <c r="F4" s="32">
        <v>800</v>
      </c>
      <c r="G4" s="32">
        <v>59</v>
      </c>
      <c r="H4" s="32">
        <v>69990</v>
      </c>
      <c r="I4" s="34">
        <v>1</v>
      </c>
      <c r="J4" s="32">
        <f>IF(C4&gt;=C$10,1,0)</f>
        <v>1</v>
      </c>
      <c r="K4" s="32">
        <f aca="true" t="shared" si="2" ref="K4:N7">IF(D4&gt;=D$10,1,0)</f>
        <v>0</v>
      </c>
      <c r="L4" s="32">
        <f t="shared" si="2"/>
        <v>0</v>
      </c>
      <c r="M4" s="32">
        <f t="shared" si="2"/>
        <v>0</v>
      </c>
      <c r="N4" s="32">
        <f t="shared" si="2"/>
        <v>1</v>
      </c>
      <c r="O4" s="32">
        <f aca="true" t="shared" si="3" ref="O4:P7">IF(H4&gt;=H$10,1,0)</f>
        <v>1</v>
      </c>
      <c r="P4" s="34">
        <f t="shared" si="3"/>
        <v>0</v>
      </c>
      <c r="Q4" s="32">
        <f>IF(J4=1,J$8*C4,J$9)</f>
        <v>33.71231898347304</v>
      </c>
      <c r="R4" s="32">
        <f t="shared" si="1"/>
        <v>-40.02706234430029</v>
      </c>
      <c r="S4" s="32">
        <f t="shared" si="1"/>
        <v>-77.4444855902761</v>
      </c>
      <c r="T4" s="32">
        <f t="shared" si="1"/>
        <v>94.8686908281469</v>
      </c>
      <c r="U4" s="32">
        <f t="shared" si="1"/>
        <v>-4514.4987408310535</v>
      </c>
      <c r="V4" s="32">
        <f t="shared" si="1"/>
        <v>2804716.7380969916</v>
      </c>
      <c r="W4" s="34">
        <f>MEDIAN(Q4:V4)</f>
        <v>-3.1573716804136254</v>
      </c>
      <c r="X4" s="32">
        <f>IF(W4&gt;W$10,1,0)</f>
        <v>0</v>
      </c>
      <c r="Y4" s="32">
        <f>IF(P4=X4,1,0)</f>
        <v>1</v>
      </c>
      <c r="Z4" s="32">
        <f>IF(INT($A4/2)=$A4/2,Y4,"")</f>
        <v>1</v>
      </c>
      <c r="AA4" s="32">
        <f>IF(INT($A4/2)&lt;&gt;$A4/2,Y4,"")</f>
      </c>
    </row>
    <row r="5" spans="1:27" ht="12.75">
      <c r="A5" s="32">
        <v>3</v>
      </c>
      <c r="B5" s="32" t="s">
        <v>9</v>
      </c>
      <c r="C5" s="32">
        <v>11</v>
      </c>
      <c r="D5" s="32">
        <v>9</v>
      </c>
      <c r="E5" s="32">
        <v>0.7</v>
      </c>
      <c r="F5" s="32">
        <v>1200</v>
      </c>
      <c r="G5" s="32">
        <v>48</v>
      </c>
      <c r="H5" s="32">
        <v>99990</v>
      </c>
      <c r="I5" s="34">
        <v>2</v>
      </c>
      <c r="J5" s="32">
        <f>IF(C5&gt;=C$10,1,0)</f>
        <v>0</v>
      </c>
      <c r="K5" s="32">
        <f t="shared" si="2"/>
        <v>1</v>
      </c>
      <c r="L5" s="32">
        <f t="shared" si="2"/>
        <v>0</v>
      </c>
      <c r="M5" s="32">
        <f t="shared" si="2"/>
        <v>1</v>
      </c>
      <c r="N5" s="32">
        <f t="shared" si="2"/>
        <v>0</v>
      </c>
      <c r="O5" s="32">
        <f t="shared" si="3"/>
        <v>1</v>
      </c>
      <c r="P5" s="34">
        <f t="shared" si="3"/>
        <v>0</v>
      </c>
      <c r="Q5" s="32">
        <f>IF(J5=1,J$8*C5,J$9)</f>
        <v>-9.566171686602814</v>
      </c>
      <c r="R5" s="32">
        <f t="shared" si="1"/>
        <v>-666.490052213618</v>
      </c>
      <c r="S5" s="32">
        <f t="shared" si="1"/>
        <v>-77.4444855902761</v>
      </c>
      <c r="T5" s="32">
        <f t="shared" si="1"/>
        <v>-61277.29952873208</v>
      </c>
      <c r="U5" s="32">
        <f t="shared" si="1"/>
        <v>56.37683594719965</v>
      </c>
      <c r="V5" s="32">
        <f t="shared" si="1"/>
        <v>4006909.9391672835</v>
      </c>
      <c r="W5" s="34">
        <f>MEDIAN(Q5:V5)</f>
        <v>-43.50532863843946</v>
      </c>
      <c r="X5" s="32">
        <f>IF(W5&gt;W$10,1,0)</f>
        <v>0</v>
      </c>
      <c r="Y5" s="32">
        <f>IF(P5=X5,1,0)</f>
        <v>1</v>
      </c>
      <c r="Z5" s="32">
        <f>IF(INT($A5/2)=$A5/2,Y5,"")</f>
      </c>
      <c r="AA5" s="32">
        <f>IF(INT($A5/2)&lt;&gt;$A5/2,Y5,"")</f>
        <v>1</v>
      </c>
    </row>
    <row r="6" spans="1:27" ht="12.75">
      <c r="A6" s="32">
        <v>4</v>
      </c>
      <c r="B6" s="32" t="s">
        <v>10</v>
      </c>
      <c r="C6" s="32">
        <v>15</v>
      </c>
      <c r="D6" s="32">
        <v>5</v>
      </c>
      <c r="E6" s="32">
        <v>0.95</v>
      </c>
      <c r="F6" s="32">
        <v>1000</v>
      </c>
      <c r="G6" s="32">
        <v>47</v>
      </c>
      <c r="H6" s="32">
        <v>89990</v>
      </c>
      <c r="I6" s="34">
        <v>4</v>
      </c>
      <c r="J6" s="32">
        <f>IF(C6&gt;=C$10,1,0)</f>
        <v>1</v>
      </c>
      <c r="K6" s="32">
        <f t="shared" si="2"/>
        <v>0</v>
      </c>
      <c r="L6" s="32">
        <f t="shared" si="2"/>
        <v>0</v>
      </c>
      <c r="M6" s="32">
        <f t="shared" si="2"/>
        <v>0</v>
      </c>
      <c r="N6" s="32">
        <f t="shared" si="2"/>
        <v>0</v>
      </c>
      <c r="O6" s="32">
        <f t="shared" si="3"/>
        <v>1</v>
      </c>
      <c r="P6" s="34">
        <f t="shared" si="3"/>
        <v>1</v>
      </c>
      <c r="Q6" s="32">
        <f>IF(J6=1,J$8*C6,J$9)</f>
        <v>33.71231898347304</v>
      </c>
      <c r="R6" s="32">
        <f t="shared" si="1"/>
        <v>-40.02706234430029</v>
      </c>
      <c r="S6" s="32">
        <f t="shared" si="1"/>
        <v>-77.4444855902761</v>
      </c>
      <c r="T6" s="32">
        <f t="shared" si="1"/>
        <v>94.8686908281469</v>
      </c>
      <c r="U6" s="32">
        <f t="shared" si="1"/>
        <v>56.37683594719965</v>
      </c>
      <c r="V6" s="32">
        <f t="shared" si="1"/>
        <v>3606178.8721438525</v>
      </c>
      <c r="W6" s="34">
        <f>MEDIAN(Q6:V6)</f>
        <v>45.044577465336346</v>
      </c>
      <c r="X6" s="32">
        <f>IF(W6&gt;W$10,1,0)</f>
        <v>1</v>
      </c>
      <c r="Y6" s="32">
        <f>IF(P6=X6,1,0)</f>
        <v>1</v>
      </c>
      <c r="Z6" s="32">
        <f>IF(INT($A6/2)=$A6/2,Y6,"")</f>
        <v>1</v>
      </c>
      <c r="AA6" s="32">
        <f>IF(INT($A6/2)&lt;&gt;$A6/2,Y6,"")</f>
      </c>
    </row>
    <row r="7" spans="1:27" ht="12.75">
      <c r="A7" s="32">
        <v>5</v>
      </c>
      <c r="B7" s="32" t="s">
        <v>11</v>
      </c>
      <c r="C7" s="32">
        <v>10</v>
      </c>
      <c r="D7" s="32">
        <v>5</v>
      </c>
      <c r="E7" s="32">
        <v>1.4</v>
      </c>
      <c r="F7" s="32">
        <v>900</v>
      </c>
      <c r="G7" s="32">
        <v>55</v>
      </c>
      <c r="H7" s="32">
        <v>65990</v>
      </c>
      <c r="I7" s="34">
        <v>3</v>
      </c>
      <c r="J7" s="32">
        <f>IF(C7&gt;=C$10,1,0)</f>
        <v>0</v>
      </c>
      <c r="K7" s="32">
        <f t="shared" si="2"/>
        <v>0</v>
      </c>
      <c r="L7" s="32">
        <f t="shared" si="2"/>
        <v>1</v>
      </c>
      <c r="M7" s="32">
        <f t="shared" si="2"/>
        <v>0</v>
      </c>
      <c r="N7" s="32">
        <f t="shared" si="2"/>
        <v>0</v>
      </c>
      <c r="O7" s="32">
        <f t="shared" si="3"/>
        <v>0</v>
      </c>
      <c r="P7" s="34">
        <f t="shared" si="3"/>
        <v>0</v>
      </c>
      <c r="Q7" s="32">
        <f>IF(J7=1,J$8*C7,J$9)</f>
        <v>-9.566171686602814</v>
      </c>
      <c r="R7" s="32">
        <f t="shared" si="1"/>
        <v>-40.02706234430029</v>
      </c>
      <c r="S7" s="32">
        <f t="shared" si="1"/>
        <v>99.88173075647968</v>
      </c>
      <c r="T7" s="32">
        <f t="shared" si="1"/>
        <v>94.8686908281469</v>
      </c>
      <c r="U7" s="32">
        <f t="shared" si="1"/>
        <v>56.37683594719965</v>
      </c>
      <c r="V7" s="32">
        <f t="shared" si="1"/>
        <v>-26.18466671072568</v>
      </c>
      <c r="W7" s="34">
        <f>MEDIAN(Q7:V7)</f>
        <v>23.40533213029842</v>
      </c>
      <c r="X7" s="32">
        <f>IF(W7&gt;W$10,1,0)</f>
        <v>0</v>
      </c>
      <c r="Y7" s="32">
        <f>IF(P7=X7,1,0)</f>
        <v>1</v>
      </c>
      <c r="Z7" s="32">
        <f>IF(INT($A7/2)=$A7/2,Y7,"")</f>
      </c>
      <c r="AA7" s="32">
        <f>IF(INT($A7/2)&lt;&gt;$A7/2,Y7,"")</f>
        <v>1</v>
      </c>
    </row>
    <row r="8" spans="2:28" ht="12.75">
      <c r="B8" s="32" t="s">
        <v>59</v>
      </c>
      <c r="C8" s="76">
        <v>16</v>
      </c>
      <c r="D8" s="76">
        <v>9</v>
      </c>
      <c r="E8" s="76">
        <v>1.4</v>
      </c>
      <c r="F8" s="76">
        <v>1200</v>
      </c>
      <c r="G8" s="76">
        <v>59</v>
      </c>
      <c r="H8" s="76">
        <v>99990</v>
      </c>
      <c r="I8" s="77">
        <v>5</v>
      </c>
      <c r="J8" s="76">
        <v>2.247487932231536</v>
      </c>
      <c r="K8" s="76">
        <v>-74.05445024595755</v>
      </c>
      <c r="L8" s="76">
        <v>71.3440933974855</v>
      </c>
      <c r="M8" s="76">
        <v>-51.0644162739434</v>
      </c>
      <c r="N8" s="76">
        <v>-76.51692781069582</v>
      </c>
      <c r="O8" s="76">
        <v>40.07310670234307</v>
      </c>
      <c r="P8" s="76"/>
      <c r="Q8" s="76"/>
      <c r="R8" s="76"/>
      <c r="S8" s="76"/>
      <c r="T8" s="76"/>
      <c r="U8" s="76"/>
      <c r="V8" s="76" t="s">
        <v>59</v>
      </c>
      <c r="W8" s="78">
        <v>46.168321431452114</v>
      </c>
      <c r="X8" s="76"/>
      <c r="Y8" s="79">
        <v>1</v>
      </c>
      <c r="Z8" s="79">
        <v>1</v>
      </c>
      <c r="AA8" s="79">
        <v>1</v>
      </c>
      <c r="AB8" s="76"/>
    </row>
    <row r="9" spans="2:28" ht="12.75">
      <c r="B9" s="32" t="s">
        <v>60</v>
      </c>
      <c r="C9" s="76">
        <v>10</v>
      </c>
      <c r="D9" s="76">
        <v>4</v>
      </c>
      <c r="E9" s="76">
        <v>0.7</v>
      </c>
      <c r="F9" s="76">
        <v>800</v>
      </c>
      <c r="G9" s="76">
        <v>47</v>
      </c>
      <c r="H9" s="76">
        <v>65990</v>
      </c>
      <c r="I9" s="78">
        <v>1</v>
      </c>
      <c r="J9" s="76">
        <v>-9.566171686602814</v>
      </c>
      <c r="K9" s="76">
        <v>-40.02706234430029</v>
      </c>
      <c r="L9" s="76">
        <v>-77.4444855902761</v>
      </c>
      <c r="M9" s="76">
        <v>94.8686908281469</v>
      </c>
      <c r="N9" s="76">
        <v>56.37683594719965</v>
      </c>
      <c r="O9" s="76">
        <v>-26.18466671072568</v>
      </c>
      <c r="P9" s="76"/>
      <c r="Q9" s="76"/>
      <c r="R9" s="76"/>
      <c r="S9" s="76"/>
      <c r="T9" s="76"/>
      <c r="U9" s="76"/>
      <c r="V9" s="76" t="s">
        <v>60</v>
      </c>
      <c r="W9" s="78">
        <v>-43.50532863843946</v>
      </c>
      <c r="X9" s="76"/>
      <c r="Y9" s="76">
        <v>5</v>
      </c>
      <c r="Z9" s="76">
        <v>2</v>
      </c>
      <c r="AA9" s="76">
        <v>3</v>
      </c>
      <c r="AB9" s="76">
        <v>0</v>
      </c>
    </row>
    <row r="10" spans="2:28" ht="12.75">
      <c r="B10" s="32" t="s">
        <v>61</v>
      </c>
      <c r="C10" s="78">
        <v>11.019041699636347</v>
      </c>
      <c r="D10" s="78">
        <v>6.173355492685558</v>
      </c>
      <c r="E10" s="78">
        <v>1.0253368659681752</v>
      </c>
      <c r="F10" s="78">
        <v>1168.323252098934</v>
      </c>
      <c r="G10" s="78">
        <v>58.47193828915158</v>
      </c>
      <c r="H10" s="78">
        <v>69990</v>
      </c>
      <c r="I10" s="78">
        <v>4</v>
      </c>
      <c r="J10" s="80" t="s">
        <v>70</v>
      </c>
      <c r="K10" s="80"/>
      <c r="L10" s="80"/>
      <c r="M10" s="80"/>
      <c r="N10" s="81">
        <v>0.4</v>
      </c>
      <c r="O10" s="76"/>
      <c r="P10" s="76"/>
      <c r="Q10" s="76"/>
      <c r="R10" s="76"/>
      <c r="S10" s="76"/>
      <c r="T10" s="76"/>
      <c r="U10" s="76"/>
      <c r="V10" s="76" t="s">
        <v>61</v>
      </c>
      <c r="W10" s="78">
        <v>23.40533213029842</v>
      </c>
      <c r="X10" s="76"/>
      <c r="Y10" s="76"/>
      <c r="Z10" s="76"/>
      <c r="AA10" s="76"/>
      <c r="AB10" s="76"/>
    </row>
  </sheetData>
  <mergeCells count="1">
    <mergeCell ref="J10:M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SZIE</cp:lastModifiedBy>
  <dcterms:created xsi:type="dcterms:W3CDTF">2005-10-02T16:56:22Z</dcterms:created>
  <dcterms:modified xsi:type="dcterms:W3CDTF">2005-11-28T06:42:27Z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