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48296\var\www\miau\data\bprof\2023\"/>
    </mc:Choice>
  </mc:AlternateContent>
  <xr:revisionPtr revIDLastSave="0" documentId="13_ncr:1_{C6348B2E-81A4-4929-B9BA-0122A29CC35B}" xr6:coauthVersionLast="47" xr6:coauthVersionMax="47" xr10:uidLastSave="{00000000-0000-0000-0000-000000000000}"/>
  <bookViews>
    <workbookView xWindow="-108" yWindow="-108" windowWidth="23256" windowHeight="12720" tabRatio="754" xr2:uid="{00000000-000D-0000-FFFF-FFFF00000000}"/>
  </bookViews>
  <sheets>
    <sheet name="info" sheetId="8" r:id="rId1"/>
    <sheet name="price_performance" sheetId="5" r:id="rId2"/>
    <sheet name="price_performance (2)" sheetId="6" r:id="rId3"/>
    <sheet name="price_performance (3)" sheetId="7" r:id="rId4"/>
    <sheet name="versions" sheetId="1" r:id="rId5"/>
    <sheet name="objects" sheetId="4" r:id="rId6"/>
    <sheet name="attributes" sheetId="3" r:id="rId7"/>
  </sheets>
  <definedNames>
    <definedName name="solver_adj" localSheetId="2" hidden="1">'price_performance (2)'!$B$33:$D$34</definedName>
    <definedName name="solver_adj" localSheetId="3" hidden="1">'price_performance (3)'!$B$33:$D$34</definedName>
    <definedName name="solver_cvg" localSheetId="2" hidden="1">"""0,0001"""</definedName>
    <definedName name="solver_cvg" localSheetId="3" hidden="1">"""""""""""""""0,0001"""""""""""""""</definedName>
    <definedName name="solver_drv" localSheetId="2" hidden="1">1</definedName>
    <definedName name="solver_drv" localSheetId="3" hidden="1">1</definedName>
    <definedName name="solver_eng" localSheetId="2" hidden="1">1</definedName>
    <definedName name="solver_eng" localSheetId="3" hidden="1">1</definedName>
    <definedName name="solver_est" localSheetId="2" hidden="1">1</definedName>
    <definedName name="solver_est" localSheetId="3" hidden="1">1</definedName>
    <definedName name="solver_itr" localSheetId="2" hidden="1">2147483647</definedName>
    <definedName name="solver_itr" localSheetId="3" hidden="1">2147483647</definedName>
    <definedName name="solver_lhs1" localSheetId="2" hidden="1">'price_performance (2)'!$F$33:$H$33</definedName>
    <definedName name="solver_lhs1" localSheetId="3" hidden="1">'price_performance (3)'!$F$33:$H$33</definedName>
    <definedName name="solver_mip" localSheetId="2" hidden="1">2147483647</definedName>
    <definedName name="solver_mip" localSheetId="3" hidden="1">2147483647</definedName>
    <definedName name="solver_mni" localSheetId="2" hidden="1">30</definedName>
    <definedName name="solver_mni" localSheetId="3" hidden="1">30</definedName>
    <definedName name="solver_mrt" localSheetId="2" hidden="1">"""0,075"""</definedName>
    <definedName name="solver_mrt" localSheetId="3" hidden="1">"""""""""""""""0,075"""""""""""""""</definedName>
    <definedName name="solver_msl" localSheetId="2" hidden="1">2</definedName>
    <definedName name="solver_msl" localSheetId="3" hidden="1">2</definedName>
    <definedName name="solver_neg" localSheetId="2" hidden="1">1</definedName>
    <definedName name="solver_neg" localSheetId="3" hidden="1">1</definedName>
    <definedName name="solver_nod" localSheetId="2" hidden="1">2147483647</definedName>
    <definedName name="solver_nod" localSheetId="3" hidden="1">2147483647</definedName>
    <definedName name="solver_num" localSheetId="2" hidden="1">1</definedName>
    <definedName name="solver_num" localSheetId="3" hidden="1">1</definedName>
    <definedName name="solver_nwt" localSheetId="2" hidden="1">1</definedName>
    <definedName name="solver_nwt" localSheetId="3" hidden="1">1</definedName>
    <definedName name="solver_opt" localSheetId="2" hidden="1">'price_performance (2)'!$G$36</definedName>
    <definedName name="solver_opt" localSheetId="3" hidden="1">'price_performance (3)'!$G$36</definedName>
    <definedName name="solver_pre" localSheetId="2" hidden="1">"""0,000001"""</definedName>
    <definedName name="solver_pre" localSheetId="3" hidden="1">"""""""""""""""0,000001"""""""""""""""</definedName>
    <definedName name="solver_rbv" localSheetId="2" hidden="1">1</definedName>
    <definedName name="solver_rbv" localSheetId="3" hidden="1">1</definedName>
    <definedName name="solver_rel1" localSheetId="2" hidden="1">3</definedName>
    <definedName name="solver_rel1" localSheetId="3" hidden="1">3</definedName>
    <definedName name="solver_rhs1" localSheetId="2" hidden="1">0</definedName>
    <definedName name="solver_rhs1" localSheetId="3" hidden="1">0</definedName>
    <definedName name="solver_rlx" localSheetId="2" hidden="1">2</definedName>
    <definedName name="solver_rlx" localSheetId="3" hidden="1">2</definedName>
    <definedName name="solver_rsd" localSheetId="2" hidden="1">0</definedName>
    <definedName name="solver_rsd" localSheetId="3" hidden="1">0</definedName>
    <definedName name="solver_scl" localSheetId="2" hidden="1">1</definedName>
    <definedName name="solver_scl" localSheetId="3" hidden="1">1</definedName>
    <definedName name="solver_sho" localSheetId="2" hidden="1">2</definedName>
    <definedName name="solver_sho" localSheetId="3" hidden="1">2</definedName>
    <definedName name="solver_ssz" localSheetId="2" hidden="1">100</definedName>
    <definedName name="solver_ssz" localSheetId="3" hidden="1">100</definedName>
    <definedName name="solver_tim" localSheetId="2" hidden="1">2147483647</definedName>
    <definedName name="solver_tim" localSheetId="3" hidden="1">2147483647</definedName>
    <definedName name="solver_tol" localSheetId="2" hidden="1">0.01</definedName>
    <definedName name="solver_tol" localSheetId="3" hidden="1">0.01</definedName>
    <definedName name="solver_typ" localSheetId="2" hidden="1">2</definedName>
    <definedName name="solver_typ" localSheetId="3" hidden="1">2</definedName>
    <definedName name="solver_val" localSheetId="2" hidden="1">0</definedName>
    <definedName name="solver_val" localSheetId="3" hidden="1">0</definedName>
    <definedName name="solver_ver" localSheetId="2" hidden="1">3</definedName>
    <definedName name="solver_ver" localSheetId="3" hidden="1">3</definedName>
  </definedNames>
  <calcPr calcId="191028"/>
  <pivotCaches>
    <pivotCache cacheId="0" r:id="rId8"/>
    <pivotCache cacheId="1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6" l="1"/>
  <c r="F49" i="7"/>
  <c r="D44" i="7"/>
  <c r="C42" i="7"/>
  <c r="A41" i="7"/>
  <c r="H33" i="7"/>
  <c r="G33" i="7"/>
  <c r="F33" i="7"/>
  <c r="D29" i="7"/>
  <c r="D47" i="7" s="1"/>
  <c r="C29" i="7"/>
  <c r="C47" i="7" s="1"/>
  <c r="B29" i="7"/>
  <c r="B47" i="7" s="1"/>
  <c r="A29" i="7"/>
  <c r="A47" i="7" s="1"/>
  <c r="D28" i="7"/>
  <c r="D46" i="7" s="1"/>
  <c r="C28" i="7"/>
  <c r="C46" i="7" s="1"/>
  <c r="B28" i="7"/>
  <c r="B46" i="7" s="1"/>
  <c r="A28" i="7"/>
  <c r="A46" i="7" s="1"/>
  <c r="D27" i="7"/>
  <c r="C27" i="7"/>
  <c r="B27" i="7"/>
  <c r="A27" i="7"/>
  <c r="A45" i="7" s="1"/>
  <c r="D26" i="7"/>
  <c r="C26" i="7"/>
  <c r="C44" i="7" s="1"/>
  <c r="B26" i="7"/>
  <c r="B44" i="7" s="1"/>
  <c r="A26" i="7"/>
  <c r="A44" i="7" s="1"/>
  <c r="D25" i="7"/>
  <c r="D43" i="7" s="1"/>
  <c r="C25" i="7"/>
  <c r="C43" i="7" s="1"/>
  <c r="B25" i="7"/>
  <c r="B43" i="7" s="1"/>
  <c r="A25" i="7"/>
  <c r="A43" i="7" s="1"/>
  <c r="D24" i="7"/>
  <c r="D42" i="7" s="1"/>
  <c r="C24" i="7"/>
  <c r="B24" i="7"/>
  <c r="B42" i="7" s="1"/>
  <c r="A24" i="7"/>
  <c r="A42" i="7" s="1"/>
  <c r="D23" i="7"/>
  <c r="D41" i="7" s="1"/>
  <c r="C23" i="7"/>
  <c r="C41" i="7" s="1"/>
  <c r="B23" i="7"/>
  <c r="B41" i="7" s="1"/>
  <c r="A23" i="7"/>
  <c r="D22" i="7"/>
  <c r="D40" i="7" s="1"/>
  <c r="C22" i="7"/>
  <c r="C40" i="7" s="1"/>
  <c r="B22" i="7"/>
  <c r="B40" i="7" s="1"/>
  <c r="A22" i="7"/>
  <c r="A40" i="7" s="1"/>
  <c r="D21" i="7"/>
  <c r="D39" i="7" s="1"/>
  <c r="C21" i="7"/>
  <c r="C39" i="7" s="1"/>
  <c r="B21" i="7"/>
  <c r="B39" i="7" s="1"/>
  <c r="A21" i="7"/>
  <c r="A39" i="7" s="1"/>
  <c r="E20" i="7"/>
  <c r="E38" i="7" s="1"/>
  <c r="D20" i="7"/>
  <c r="D38" i="7" s="1"/>
  <c r="C20" i="7"/>
  <c r="C38" i="7" s="1"/>
  <c r="B20" i="7"/>
  <c r="B38" i="7" s="1"/>
  <c r="A20" i="7"/>
  <c r="A38" i="7" s="1"/>
  <c r="E19" i="7"/>
  <c r="E37" i="7" s="1"/>
  <c r="D19" i="7"/>
  <c r="D32" i="7" s="1"/>
  <c r="C19" i="7"/>
  <c r="C32" i="7" s="1"/>
  <c r="B19" i="7"/>
  <c r="B32" i="7" s="1"/>
  <c r="A19" i="7"/>
  <c r="D15" i="7"/>
  <c r="C15" i="7"/>
  <c r="C16" i="7" s="1"/>
  <c r="B15" i="7"/>
  <c r="D14" i="7"/>
  <c r="C14" i="7"/>
  <c r="B14" i="7"/>
  <c r="B16" i="7" s="1"/>
  <c r="E12" i="7"/>
  <c r="E29" i="7" s="1"/>
  <c r="E47" i="7" s="1"/>
  <c r="E11" i="7"/>
  <c r="E28" i="7" s="1"/>
  <c r="E46" i="7" s="1"/>
  <c r="E10" i="7"/>
  <c r="E27" i="7" s="1"/>
  <c r="E9" i="7"/>
  <c r="E26" i="7" s="1"/>
  <c r="E44" i="7" s="1"/>
  <c r="E8" i="7"/>
  <c r="E25" i="7" s="1"/>
  <c r="E43" i="7" s="1"/>
  <c r="E7" i="7"/>
  <c r="E24" i="7" s="1"/>
  <c r="E42" i="7" s="1"/>
  <c r="E6" i="7"/>
  <c r="E23" i="7" s="1"/>
  <c r="E41" i="7" s="1"/>
  <c r="E5" i="7"/>
  <c r="E22" i="7" s="1"/>
  <c r="E40" i="7" s="1"/>
  <c r="E4" i="7"/>
  <c r="E21" i="7" s="1"/>
  <c r="E39" i="7" s="1"/>
  <c r="H44" i="6"/>
  <c r="H42" i="6"/>
  <c r="H41" i="6"/>
  <c r="H40" i="6"/>
  <c r="C92" i="6"/>
  <c r="H47" i="6" s="1"/>
  <c r="C93" i="6"/>
  <c r="E47" i="6"/>
  <c r="I47" i="6" s="1"/>
  <c r="L47" i="6" s="1"/>
  <c r="E46" i="6"/>
  <c r="E38" i="6"/>
  <c r="B47" i="6"/>
  <c r="D45" i="6"/>
  <c r="C44" i="6"/>
  <c r="B43" i="6"/>
  <c r="D41" i="6"/>
  <c r="C40" i="6"/>
  <c r="B39" i="6"/>
  <c r="A46" i="6"/>
  <c r="A38" i="6"/>
  <c r="H33" i="6"/>
  <c r="G33" i="6"/>
  <c r="F33" i="6"/>
  <c r="D29" i="6"/>
  <c r="D47" i="6" s="1"/>
  <c r="C29" i="6"/>
  <c r="C47" i="6" s="1"/>
  <c r="B29" i="6"/>
  <c r="D28" i="6"/>
  <c r="D46" i="6" s="1"/>
  <c r="C28" i="6"/>
  <c r="C46" i="6" s="1"/>
  <c r="B28" i="6"/>
  <c r="B46" i="6" s="1"/>
  <c r="D27" i="6"/>
  <c r="C27" i="6"/>
  <c r="C45" i="6" s="1"/>
  <c r="B27" i="6"/>
  <c r="B45" i="6" s="1"/>
  <c r="D26" i="6"/>
  <c r="D44" i="6" s="1"/>
  <c r="C26" i="6"/>
  <c r="B26" i="6"/>
  <c r="B44" i="6" s="1"/>
  <c r="D25" i="6"/>
  <c r="D43" i="6" s="1"/>
  <c r="C25" i="6"/>
  <c r="C43" i="6" s="1"/>
  <c r="B25" i="6"/>
  <c r="D24" i="6"/>
  <c r="D42" i="6" s="1"/>
  <c r="C24" i="6"/>
  <c r="C42" i="6" s="1"/>
  <c r="B24" i="6"/>
  <c r="B42" i="6" s="1"/>
  <c r="D23" i="6"/>
  <c r="C23" i="6"/>
  <c r="C41" i="6" s="1"/>
  <c r="B23" i="6"/>
  <c r="B41" i="6" s="1"/>
  <c r="D22" i="6"/>
  <c r="D40" i="6" s="1"/>
  <c r="C22" i="6"/>
  <c r="B22" i="6"/>
  <c r="B40" i="6" s="1"/>
  <c r="D21" i="6"/>
  <c r="D39" i="6" s="1"/>
  <c r="C21" i="6"/>
  <c r="C39" i="6" s="1"/>
  <c r="B21" i="6"/>
  <c r="D20" i="6"/>
  <c r="D38" i="6" s="1"/>
  <c r="C20" i="6"/>
  <c r="C38" i="6" s="1"/>
  <c r="B20" i="6"/>
  <c r="B38" i="6" s="1"/>
  <c r="E19" i="6"/>
  <c r="E37" i="6" s="1"/>
  <c r="E29" i="6"/>
  <c r="E20" i="6"/>
  <c r="D19" i="6"/>
  <c r="D32" i="6" s="1"/>
  <c r="C19" i="6"/>
  <c r="C32" i="6" s="1"/>
  <c r="C37" i="6" s="1"/>
  <c r="B19" i="6"/>
  <c r="B32" i="6" s="1"/>
  <c r="A29" i="6"/>
  <c r="A47" i="6" s="1"/>
  <c r="A28" i="6"/>
  <c r="A27" i="6"/>
  <c r="A45" i="6" s="1"/>
  <c r="A26" i="6"/>
  <c r="A44" i="6" s="1"/>
  <c r="A25" i="6"/>
  <c r="A43" i="6" s="1"/>
  <c r="A24" i="6"/>
  <c r="A42" i="6" s="1"/>
  <c r="A23" i="6"/>
  <c r="A41" i="6" s="1"/>
  <c r="A22" i="6"/>
  <c r="A40" i="6" s="1"/>
  <c r="A21" i="6"/>
  <c r="A39" i="6" s="1"/>
  <c r="A20" i="6"/>
  <c r="A19" i="6"/>
  <c r="D15" i="6"/>
  <c r="C15" i="6"/>
  <c r="B15" i="6"/>
  <c r="D14" i="6"/>
  <c r="C14" i="6"/>
  <c r="B14" i="6"/>
  <c r="B16" i="6" s="1"/>
  <c r="E12" i="6"/>
  <c r="E11" i="6"/>
  <c r="E28" i="6" s="1"/>
  <c r="E10" i="6"/>
  <c r="E27" i="6" s="1"/>
  <c r="E45" i="6" s="1"/>
  <c r="E9" i="6"/>
  <c r="E26" i="6" s="1"/>
  <c r="E44" i="6" s="1"/>
  <c r="I44" i="6" s="1"/>
  <c r="L44" i="6" s="1"/>
  <c r="E8" i="6"/>
  <c r="E25" i="6" s="1"/>
  <c r="E43" i="6" s="1"/>
  <c r="E7" i="6"/>
  <c r="E24" i="6" s="1"/>
  <c r="E42" i="6" s="1"/>
  <c r="I42" i="6" s="1"/>
  <c r="L42" i="6" s="1"/>
  <c r="E6" i="6"/>
  <c r="E23" i="6" s="1"/>
  <c r="E41" i="6" s="1"/>
  <c r="I41" i="6" s="1"/>
  <c r="L41" i="6" s="1"/>
  <c r="E5" i="6"/>
  <c r="E22" i="6" s="1"/>
  <c r="E40" i="6" s="1"/>
  <c r="I40" i="6" s="1"/>
  <c r="L40" i="6" s="1"/>
  <c r="E4" i="6"/>
  <c r="E21" i="6" s="1"/>
  <c r="E39" i="6" s="1"/>
  <c r="J11" i="5"/>
  <c r="J10" i="5"/>
  <c r="J9" i="5"/>
  <c r="J8" i="5"/>
  <c r="J7" i="5"/>
  <c r="J6" i="5"/>
  <c r="J5" i="5"/>
  <c r="J4" i="5"/>
  <c r="J3" i="5"/>
  <c r="I14" i="5"/>
  <c r="H14" i="5"/>
  <c r="G14" i="5"/>
  <c r="F14" i="5"/>
  <c r="E14" i="5"/>
  <c r="D14" i="5"/>
  <c r="C14" i="5"/>
  <c r="I13" i="5"/>
  <c r="I15" i="5" s="1"/>
  <c r="H13" i="5"/>
  <c r="G13" i="5"/>
  <c r="G15" i="5" s="1"/>
  <c r="F13" i="5"/>
  <c r="E13" i="5"/>
  <c r="D13" i="5"/>
  <c r="C13" i="5"/>
  <c r="B14" i="5"/>
  <c r="B15" i="5" s="1"/>
  <c r="B13" i="5"/>
  <c r="M2" i="1"/>
  <c r="M3" i="1"/>
  <c r="M4" i="1"/>
  <c r="M5" i="1"/>
  <c r="M6" i="1"/>
  <c r="M7" i="1"/>
  <c r="M8" i="1"/>
  <c r="M9" i="1"/>
  <c r="M10" i="1"/>
  <c r="M11" i="1"/>
  <c r="M12" i="1"/>
  <c r="M13" i="1"/>
  <c r="I1" i="4"/>
  <c r="I2" i="3"/>
  <c r="F32" i="6" l="1"/>
  <c r="B37" i="6"/>
  <c r="I45" i="6"/>
  <c r="L45" i="6" s="1"/>
  <c r="H43" i="6"/>
  <c r="I43" i="6" s="1"/>
  <c r="L43" i="6" s="1"/>
  <c r="E48" i="6"/>
  <c r="H45" i="6"/>
  <c r="H38" i="6"/>
  <c r="H46" i="6"/>
  <c r="I46" i="6" s="1"/>
  <c r="L46" i="6" s="1"/>
  <c r="H39" i="6"/>
  <c r="I39" i="6" s="1"/>
  <c r="L39" i="6" s="1"/>
  <c r="F42" i="7"/>
  <c r="G42" i="7" s="1"/>
  <c r="F46" i="7"/>
  <c r="G46" i="7" s="1"/>
  <c r="H32" i="7"/>
  <c r="D37" i="7"/>
  <c r="F38" i="7"/>
  <c r="G38" i="7" s="1"/>
  <c r="F44" i="7"/>
  <c r="G44" i="7" s="1"/>
  <c r="D16" i="7"/>
  <c r="F39" i="7"/>
  <c r="G39" i="7" s="1"/>
  <c r="B37" i="7"/>
  <c r="F32" i="7"/>
  <c r="F40" i="7"/>
  <c r="G40" i="7" s="1"/>
  <c r="F41" i="7"/>
  <c r="G41" i="7" s="1"/>
  <c r="G32" i="7"/>
  <c r="C37" i="7"/>
  <c r="F43" i="7"/>
  <c r="G43" i="7" s="1"/>
  <c r="F47" i="7"/>
  <c r="G47" i="7" s="1"/>
  <c r="F42" i="6"/>
  <c r="G42" i="6" s="1"/>
  <c r="K42" i="6" s="1"/>
  <c r="F45" i="6"/>
  <c r="G45" i="6" s="1"/>
  <c r="K45" i="6" s="1"/>
  <c r="F44" i="6"/>
  <c r="G44" i="6" s="1"/>
  <c r="K44" i="6" s="1"/>
  <c r="F39" i="6"/>
  <c r="G39" i="6" s="1"/>
  <c r="K39" i="6" s="1"/>
  <c r="F47" i="6"/>
  <c r="G47" i="6" s="1"/>
  <c r="K47" i="6" s="1"/>
  <c r="F40" i="6"/>
  <c r="G40" i="6" s="1"/>
  <c r="K40" i="6" s="1"/>
  <c r="F38" i="6"/>
  <c r="F43" i="6"/>
  <c r="G43" i="6" s="1"/>
  <c r="K43" i="6" s="1"/>
  <c r="F46" i="6"/>
  <c r="G46" i="6" s="1"/>
  <c r="K46" i="6" s="1"/>
  <c r="F41" i="6"/>
  <c r="G41" i="6" s="1"/>
  <c r="K41" i="6" s="1"/>
  <c r="D37" i="6"/>
  <c r="H32" i="6"/>
  <c r="G32" i="6"/>
  <c r="D16" i="6"/>
  <c r="C16" i="6"/>
  <c r="E15" i="5"/>
  <c r="F15" i="5"/>
  <c r="C15" i="5"/>
  <c r="D15" i="5"/>
  <c r="H15" i="5"/>
  <c r="G38" i="6" l="1"/>
  <c r="F48" i="6"/>
  <c r="H48" i="6"/>
  <c r="I38" i="6"/>
  <c r="G36" i="7"/>
  <c r="G36" i="6"/>
  <c r="L38" i="6" l="1"/>
  <c r="L36" i="6" s="1"/>
  <c r="I48" i="6"/>
  <c r="I36" i="6"/>
  <c r="K38" i="6"/>
  <c r="K36" i="6" s="1"/>
  <c r="G48" i="6"/>
</calcChain>
</file>

<file path=xl/sharedStrings.xml><?xml version="1.0" encoding="utf-8"?>
<sst xmlns="http://schemas.openxmlformats.org/spreadsheetml/2006/main" count="908" uniqueCount="198">
  <si>
    <t>Anti-Virus Application</t>
  </si>
  <si>
    <t>Real-time Scanning</t>
  </si>
  <si>
    <t>App Scanning</t>
  </si>
  <si>
    <t>Anti-Theft Protection</t>
  </si>
  <si>
    <t>Anti-Phising protection</t>
  </si>
  <si>
    <t>Privacy Advisor</t>
  </si>
  <si>
    <t>Game Booster</t>
  </si>
  <si>
    <t>Privacy Audit</t>
  </si>
  <si>
    <t>Safe Browsing</t>
  </si>
  <si>
    <t>System Advisor</t>
  </si>
  <si>
    <t>Safe Wi-Fi</t>
  </si>
  <si>
    <t>Banking Protection</t>
  </si>
  <si>
    <t>Norton Mobile Security</t>
  </si>
  <si>
    <t>✓</t>
  </si>
  <si>
    <t>McAfee Mobile Security</t>
  </si>
  <si>
    <t>Avast Mobile Security</t>
  </si>
  <si>
    <t>Kaspersky Mobile Antivirus</t>
  </si>
  <si>
    <t>AVG AntiVirus</t>
  </si>
  <si>
    <t>Bitdefender Mobile Security</t>
  </si>
  <si>
    <t>360 Security</t>
  </si>
  <si>
    <t>Malwarebytes Security</t>
  </si>
  <si>
    <t>ESET Mobile Security</t>
  </si>
  <si>
    <t>Lookout Security</t>
  </si>
  <si>
    <t>F-Secure Mobile Security</t>
  </si>
  <si>
    <t>Anti-virus Software</t>
  </si>
  <si>
    <t>Automatic Updates</t>
  </si>
  <si>
    <t>Anti-phishing Protection</t>
  </si>
  <si>
    <t>Web Security</t>
  </si>
  <si>
    <t>Anti-theft Protection</t>
  </si>
  <si>
    <t>Privacy Protection</t>
  </si>
  <si>
    <t>Performance Optimization</t>
  </si>
  <si>
    <t>Parental Controls</t>
  </si>
  <si>
    <t>VPN</t>
  </si>
  <si>
    <t>Yes</t>
  </si>
  <si>
    <t>Trend Micro Mobile Security</t>
  </si>
  <si>
    <t>Sophos Intercept X</t>
  </si>
  <si>
    <t>Antivirus Application</t>
  </si>
  <si>
    <t>Price</t>
  </si>
  <si>
    <t>Malware Detection Rate</t>
  </si>
  <si>
    <t>Malware Removal Rate</t>
  </si>
  <si>
    <t>User Interface</t>
  </si>
  <si>
    <t>Real-time Protection</t>
  </si>
  <si>
    <t>Anti-Theft</t>
  </si>
  <si>
    <t>Firewall</t>
  </si>
  <si>
    <t>Web Protection</t>
  </si>
  <si>
    <t>App Lock</t>
  </si>
  <si>
    <t>Parental Control</t>
  </si>
  <si>
    <t>Battery Saver Mode</t>
  </si>
  <si>
    <t>Call Blocker</t>
  </si>
  <si>
    <t>Free/Paid</t>
  </si>
  <si>
    <t>High</t>
  </si>
  <si>
    <t>User-friendly</t>
  </si>
  <si>
    <t>Paid</t>
  </si>
  <si>
    <t>AVG Mobile Security</t>
  </si>
  <si>
    <t>Sophos Intercept X for Mobile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</si>
  <si>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</si>
  <si>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</si>
  <si>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</si>
  <si>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</si>
  <si>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</si>
  <si>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</si>
  <si>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</si>
  <si>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</si>
  <si>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</si>
  <si>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</si>
  <si>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</si>
  <si>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Spalte12</t>
  </si>
  <si>
    <t>v1</t>
  </si>
  <si>
    <t>v2</t>
  </si>
  <si>
    <t>v3</t>
  </si>
  <si>
    <t>attributes</t>
  </si>
  <si>
    <t>versions</t>
  </si>
  <si>
    <t>id</t>
  </si>
  <si>
    <t>Zeilenbeschriftungen</t>
  </si>
  <si>
    <t>Gesamtergebnis</t>
  </si>
  <si>
    <t>Spaltenbeschriftungen</t>
  </si>
  <si>
    <t>Anzahl von id</t>
  </si>
  <si>
    <t>unique attributes</t>
  </si>
  <si>
    <t>repetation, if at all</t>
  </si>
  <si>
    <t>objects</t>
  </si>
  <si>
    <t>unique objects</t>
  </si>
  <si>
    <t>repetations, if at all</t>
  </si>
  <si>
    <t>Spalte13</t>
  </si>
  <si>
    <t>&lt;--???</t>
  </si>
  <si>
    <t>Spalte14</t>
  </si>
  <si>
    <t>Lack</t>
  </si>
  <si>
    <t>Evaluation: totally monotonous</t>
  </si>
  <si>
    <t>Evaluation: Except price, monotonous</t>
  </si>
  <si>
    <t>Evaluation: the combinations according each possible objects and attributes are not given (see: Sheet(objects=15) and Sheet(attributes=30)</t>
  </si>
  <si>
    <t>Potential question (micro-project): Is a relationship between the price=free(too) and the other attributes?</t>
  </si>
  <si>
    <t>Anti-Phishing Protection</t>
  </si>
  <si>
    <t>Ransomware Protection</t>
  </si>
  <si>
    <t>Price (annual)</t>
  </si>
  <si>
    <t>Compatibility</t>
  </si>
  <si>
    <t>Android, iOS</t>
  </si>
  <si>
    <t>No</t>
  </si>
  <si>
    <t>$14.99 - $29.99</t>
  </si>
  <si>
    <t>Android</t>
  </si>
  <si>
    <t>$29.99 - $79.99</t>
  </si>
  <si>
    <t>Free - $39.99</t>
  </si>
  <si>
    <t>$14.99 - $39.99</t>
  </si>
  <si>
    <t>$15.99 - $35.99</t>
  </si>
  <si>
    <t>$29.99 - $59.99</t>
  </si>
  <si>
    <t>Lookout Security &amp; Antivirus</t>
  </si>
  <si>
    <t>Free - $99.99</t>
  </si>
  <si>
    <t>Free - $11.99</t>
  </si>
  <si>
    <t>Free - $49.99</t>
  </si>
  <si>
    <t>All</t>
  </si>
  <si>
    <t>Conclusion</t>
  </si>
  <si>
    <t>monotonous</t>
  </si>
  <si>
    <t>Price2</t>
  </si>
  <si>
    <t>Compatibility (K.O.)</t>
  </si>
  <si>
    <t>direction</t>
  </si>
  <si>
    <t>Price2 (USD)</t>
  </si>
  <si>
    <t>ranking</t>
  </si>
  <si>
    <t>staircase</t>
  </si>
  <si>
    <t>Estimation</t>
  </si>
  <si>
    <t>return</t>
  </si>
  <si>
    <t>difference</t>
  </si>
  <si>
    <t>error</t>
  </si>
  <si>
    <t>Azonosító:</t>
  </si>
  <si>
    <t>Objektumok:</t>
  </si>
  <si>
    <t>Attribútumok:</t>
  </si>
  <si>
    <t>Lépcsôk:</t>
  </si>
  <si>
    <t>Eltolás:</t>
  </si>
  <si>
    <t>Leírás:</t>
  </si>
  <si>
    <t>COCO STD: 2308651</t>
  </si>
  <si>
    <t>Rangsor</t>
  </si>
  <si>
    <t>X(A1)</t>
  </si>
  <si>
    <t>X(A2)</t>
  </si>
  <si>
    <t>X(A3)</t>
  </si>
  <si>
    <t>Y(A4)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</si>
  <si>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</si>
  <si>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</si>
  <si>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</si>
  <si>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</si>
  <si>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</si>
  <si>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</si>
  <si>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</si>
  <si>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</si>
  <si>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</si>
  <si>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</si>
  <si>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Lépcsôk(1)</t>
  </si>
  <si>
    <t>S1</t>
  </si>
  <si>
    <t>(2279.6+0)/(2)=1139.8</t>
  </si>
  <si>
    <t>(569.9+0)/(2)=284.95</t>
  </si>
  <si>
    <t>(190+3799.3)/(2)=1994.6</t>
  </si>
  <si>
    <t>S2</t>
  </si>
  <si>
    <t>(0+0)/(2)=0</t>
  </si>
  <si>
    <t>(455.9+0)/(2)=227.95</t>
  </si>
  <si>
    <t>(0+3799.3)/(2)=1899.65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</si>
  <si>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</si>
  <si>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</si>
  <si>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</si>
  <si>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</si>
  <si>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</si>
  <si>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</si>
  <si>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</si>
  <si>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</si>
  <si>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</si>
  <si>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</si>
  <si>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</si>
  <si>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</si>
  <si>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</si>
  <si>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</si>
  <si>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</si>
  <si>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1.34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</si>
  <si>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</si>
  <si>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t>https://miau.my-x.hu/myx-free/</t>
  </si>
  <si>
    <t>https://miau.my-x.hu/myx-free/coco/index.html</t>
  </si>
  <si>
    <t>https://miau.my-x.hu/myx-free/coco/beker_std.php</t>
  </si>
  <si>
    <t>COCO</t>
  </si>
  <si>
    <t>diff2</t>
  </si>
  <si>
    <t>Total</t>
  </si>
  <si>
    <t>abs_diff1</t>
  </si>
  <si>
    <t>abs_diff2</t>
  </si>
  <si>
    <t>error2</t>
  </si>
  <si>
    <t>&lt;--antagonism</t>
  </si>
  <si>
    <t>Excel Solver</t>
  </si>
  <si>
    <t>&lt;--lower performance &amp; higher price &lt;--delete</t>
  </si>
  <si>
    <t>correlation</t>
  </si>
  <si>
    <t>&lt;--too low</t>
  </si>
  <si>
    <t>&lt;--high enough</t>
  </si>
  <si>
    <t>&lt;--lack of relevant attributes</t>
  </si>
  <si>
    <t>Sheets</t>
  </si>
  <si>
    <t>Contents</t>
  </si>
  <si>
    <t>raw data / no combinatorial space / monotonous attributes</t>
  </si>
  <si>
    <t>derivation of all objects</t>
  </si>
  <si>
    <t>derivation of all attributes for the combinatorial space (15*30)</t>
  </si>
  <si>
    <t>price_performance_1</t>
  </si>
  <si>
    <t>price_performance_2</t>
  </si>
  <si>
    <t>price_performance_3</t>
  </si>
  <si>
    <t>selection of attributes for a relevant OAM (in case of a price/performance analysis)</t>
  </si>
  <si>
    <t>optimized price-estimation based on Excel_Solver and COCO_online</t>
  </si>
  <si>
    <t>optimization after deleting the antagonistic object</t>
  </si>
  <si>
    <t>Conclusions</t>
  </si>
  <si>
    <t>There is a massive lack concerning the relevant attributes!</t>
  </si>
  <si>
    <t>(because the antagonisms are always given if not all price-relevant attributes are available)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</si>
</sst>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8" formatCode="&quot;$&quot;#,##0.00_);[Red]\(&quot;$&quot;#,##0.00\)"/>
    <numFmt numFmtId="169" formatCode="0.0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FF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11"/>
      <color rgb="FFFFF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2" borderId="0" xfId="0" applyFill="1"/>
    <xf numFmtId="0" fontId="2" fillId="0" borderId="0" xfId="0" applyFont="1"/>
    <xf numFmtId="0" fontId="0" fillId="0" borderId="0" xfId="0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0" xfId="0"/>
    <xf numFmtId="168" fontId="0" fillId="0" borderId="0" xfId="0" applyNumberFormat="1"/>
    <xf numFmtId="0" fontId="0" fillId="2" borderId="1" xfId="0" applyFill="1" applyBorder="1"/>
    <xf numFmtId="0" fontId="0" fillId="2" borderId="0" xfId="0" applyFill="1" applyBorder="1"/>
    <xf numFmtId="169" fontId="0" fillId="2" borderId="1" xfId="0" applyNumberFormat="1" applyFill="1" applyBorder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9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6" fillId="0" borderId="0" xfId="2"/>
    <xf numFmtId="0" fontId="13" fillId="0" borderId="0" xfId="0" applyFont="1"/>
    <xf numFmtId="43" fontId="0" fillId="0" borderId="0" xfId="1" applyFont="1" applyAlignment="1">
      <alignment horizontal="center"/>
    </xf>
    <xf numFmtId="0" fontId="12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6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15" fillId="3" borderId="0" xfId="0" applyFont="1" applyFill="1"/>
    <xf numFmtId="0" fontId="3" fillId="3" borderId="0" xfId="0" applyFont="1" applyFill="1"/>
    <xf numFmtId="0" fontId="5" fillId="0" borderId="0" xfId="0" applyFont="1"/>
  </cellXfs>
  <cellStyles count="3">
    <cellStyle name="Komma" xfId="1" builtinId="3"/>
    <cellStyle name="Link" xfId="2" builtinId="8"/>
    <cellStyle name="Standard" xfId="0" builtinId="0"/>
  </cellStyles>
  <dxfs count="2">
    <dxf>
      <fill>
        <patternFill patternType="solid">
          <fgColor indexed="64"/>
          <bgColor rgb="FFFFFF00"/>
        </patternFill>
      </fill>
    </dxf>
    <dxf>
      <numFmt numFmtId="0" formatCode="General"/>
      <fill>
        <patternFill patternType="solid">
          <fgColor indexed="64"/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0</xdr:col>
      <xdr:colOff>1905246</xdr:colOff>
      <xdr:row>53</xdr:row>
      <xdr:rowOff>22860</xdr:rowOff>
    </xdr:to>
    <xdr:pic>
      <xdr:nvPicPr>
        <xdr:cNvPr id="2" name="Grafik 1" descr="COCO">
          <a:extLst>
            <a:ext uri="{FF2B5EF4-FFF2-40B4-BE49-F238E27FC236}">
              <a16:creationId xmlns:a16="http://schemas.microsoft.com/office/drawing/2014/main" id="{9E7A6FA3-5CB9-559D-8A66-A8D4FC816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40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018.620849305553" createdVersion="8" refreshedVersion="8" minRefreshableVersion="3" recordCount="34" xr:uid="{C21126BE-9B2C-438B-85B0-F5BD6EF75567}">
  <cacheSource type="worksheet">
    <worksheetSource ref="A1:C35" sheet="attributes"/>
  </cacheSource>
  <cacheFields count="3">
    <cacheField name="id" numFmtId="0">
      <sharedItems containsSemiMixedTypes="0" containsString="0" containsNumber="1" containsInteger="1" minValue="1" maxValue="34"/>
    </cacheField>
    <cacheField name="attributes" numFmtId="0">
      <sharedItems count="30">
        <s v="Real-time Scanning"/>
        <s v="App Scanning"/>
        <s v="Anti-Theft Protection"/>
        <s v="Anti-Phising protection"/>
        <s v="Privacy Advisor"/>
        <s v="Game Booster"/>
        <s v="Privacy Audit"/>
        <s v="Safe Browsing"/>
        <s v="System Advisor"/>
        <s v="Safe Wi-Fi"/>
        <s v="Banking Protection"/>
        <s v="Automatic Updates"/>
        <s v="Anti-phishing Protection"/>
        <s v="Web Security"/>
        <s v="Privacy Protection"/>
        <s v="Performance Optimization"/>
        <s v="Parental Controls"/>
        <s v="VPN"/>
        <s v="Price"/>
        <s v="Malware Detection Rate"/>
        <s v="Malware Removal Rate"/>
        <s v="User Interface"/>
        <s v="Real-time Protection"/>
        <s v="Anti-Theft"/>
        <s v="Firewall"/>
        <s v="Web Protection"/>
        <s v="App Lock"/>
        <s v="Parental Control"/>
        <s v="Battery Saver Mode"/>
        <s v="Call Blocker"/>
      </sharedItems>
    </cacheField>
    <cacheField name="versions" numFmtId="0">
      <sharedItems count="3">
        <s v="v3"/>
        <s v="v2"/>
        <s v="v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5018.623126041668" createdVersion="8" refreshedVersion="8" minRefreshableVersion="3" recordCount="28" xr:uid="{ACA463F6-8512-4970-8CC4-44BBF0119A64}">
  <cacheSource type="worksheet">
    <worksheetSource ref="A1:C29" sheet="objects"/>
  </cacheSource>
  <cacheFields count="3">
    <cacheField name="id" numFmtId="0">
      <sharedItems containsSemiMixedTypes="0" containsString="0" containsNumber="1" containsInteger="1" minValue="1" maxValue="28"/>
    </cacheField>
    <cacheField name="objects" numFmtId="0">
      <sharedItems count="15">
        <s v="Norton Mobile Security"/>
        <s v="McAfee Mobile Security"/>
        <s v="Avast Mobile Security"/>
        <s v="Kaspersky Mobile Antivirus"/>
        <s v="AVG AntiVirus"/>
        <s v="Bitdefender Mobile Security"/>
        <s v="360 Security"/>
        <s v="Malwarebytes Security"/>
        <s v="ESET Mobile Security"/>
        <s v="Lookout Security"/>
        <s v="F-Secure Mobile Security"/>
        <s v="Trend Micro Mobile Security"/>
        <s v="Sophos Intercept X"/>
        <s v="AVG Mobile Security"/>
        <s v="Sophos Intercept X for Mobile"/>
      </sharedItems>
    </cacheField>
    <cacheField name="versions" numFmtId="0">
      <sharedItems count="3">
        <s v="v3"/>
        <s v="v2"/>
        <s v="v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">
  <r>
    <n v="1"/>
    <x v="0"/>
    <x v="0"/>
  </r>
  <r>
    <n v="2"/>
    <x v="1"/>
    <x v="0"/>
  </r>
  <r>
    <n v="3"/>
    <x v="2"/>
    <x v="0"/>
  </r>
  <r>
    <n v="4"/>
    <x v="3"/>
    <x v="0"/>
  </r>
  <r>
    <n v="5"/>
    <x v="4"/>
    <x v="0"/>
  </r>
  <r>
    <n v="6"/>
    <x v="5"/>
    <x v="0"/>
  </r>
  <r>
    <n v="7"/>
    <x v="6"/>
    <x v="0"/>
  </r>
  <r>
    <n v="8"/>
    <x v="7"/>
    <x v="0"/>
  </r>
  <r>
    <n v="9"/>
    <x v="8"/>
    <x v="0"/>
  </r>
  <r>
    <n v="10"/>
    <x v="9"/>
    <x v="0"/>
  </r>
  <r>
    <n v="11"/>
    <x v="10"/>
    <x v="0"/>
  </r>
  <r>
    <n v="12"/>
    <x v="0"/>
    <x v="1"/>
  </r>
  <r>
    <n v="13"/>
    <x v="1"/>
    <x v="1"/>
  </r>
  <r>
    <n v="14"/>
    <x v="11"/>
    <x v="1"/>
  </r>
  <r>
    <n v="15"/>
    <x v="12"/>
    <x v="1"/>
  </r>
  <r>
    <n v="16"/>
    <x v="13"/>
    <x v="1"/>
  </r>
  <r>
    <n v="17"/>
    <x v="2"/>
    <x v="1"/>
  </r>
  <r>
    <n v="18"/>
    <x v="14"/>
    <x v="1"/>
  </r>
  <r>
    <n v="19"/>
    <x v="15"/>
    <x v="1"/>
  </r>
  <r>
    <n v="20"/>
    <x v="16"/>
    <x v="1"/>
  </r>
  <r>
    <n v="21"/>
    <x v="17"/>
    <x v="1"/>
  </r>
  <r>
    <n v="22"/>
    <x v="18"/>
    <x v="2"/>
  </r>
  <r>
    <n v="23"/>
    <x v="19"/>
    <x v="2"/>
  </r>
  <r>
    <n v="24"/>
    <x v="20"/>
    <x v="2"/>
  </r>
  <r>
    <n v="25"/>
    <x v="21"/>
    <x v="2"/>
  </r>
  <r>
    <n v="26"/>
    <x v="22"/>
    <x v="2"/>
  </r>
  <r>
    <n v="27"/>
    <x v="23"/>
    <x v="2"/>
  </r>
  <r>
    <n v="28"/>
    <x v="17"/>
    <x v="2"/>
  </r>
  <r>
    <n v="29"/>
    <x v="24"/>
    <x v="2"/>
  </r>
  <r>
    <n v="30"/>
    <x v="25"/>
    <x v="2"/>
  </r>
  <r>
    <n v="31"/>
    <x v="26"/>
    <x v="2"/>
  </r>
  <r>
    <n v="32"/>
    <x v="27"/>
    <x v="2"/>
  </r>
  <r>
    <n v="33"/>
    <x v="28"/>
    <x v="2"/>
  </r>
  <r>
    <n v="34"/>
    <x v="29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n v="1"/>
    <x v="0"/>
    <x v="0"/>
  </r>
  <r>
    <n v="2"/>
    <x v="1"/>
    <x v="0"/>
  </r>
  <r>
    <n v="3"/>
    <x v="2"/>
    <x v="0"/>
  </r>
  <r>
    <n v="4"/>
    <x v="3"/>
    <x v="0"/>
  </r>
  <r>
    <n v="5"/>
    <x v="4"/>
    <x v="0"/>
  </r>
  <r>
    <n v="6"/>
    <x v="5"/>
    <x v="0"/>
  </r>
  <r>
    <n v="7"/>
    <x v="6"/>
    <x v="0"/>
  </r>
  <r>
    <n v="8"/>
    <x v="7"/>
    <x v="0"/>
  </r>
  <r>
    <n v="9"/>
    <x v="8"/>
    <x v="0"/>
  </r>
  <r>
    <n v="10"/>
    <x v="9"/>
    <x v="0"/>
  </r>
  <r>
    <n v="11"/>
    <x v="10"/>
    <x v="0"/>
  </r>
  <r>
    <n v="12"/>
    <x v="0"/>
    <x v="1"/>
  </r>
  <r>
    <n v="13"/>
    <x v="2"/>
    <x v="1"/>
  </r>
  <r>
    <n v="14"/>
    <x v="1"/>
    <x v="1"/>
  </r>
  <r>
    <n v="15"/>
    <x v="3"/>
    <x v="1"/>
  </r>
  <r>
    <n v="16"/>
    <x v="5"/>
    <x v="1"/>
  </r>
  <r>
    <n v="17"/>
    <x v="4"/>
    <x v="1"/>
  </r>
  <r>
    <n v="18"/>
    <x v="11"/>
    <x v="1"/>
  </r>
  <r>
    <n v="19"/>
    <x v="12"/>
    <x v="1"/>
  </r>
  <r>
    <n v="20"/>
    <x v="2"/>
    <x v="2"/>
  </r>
  <r>
    <n v="21"/>
    <x v="0"/>
    <x v="2"/>
  </r>
  <r>
    <n v="22"/>
    <x v="5"/>
    <x v="2"/>
  </r>
  <r>
    <n v="23"/>
    <x v="3"/>
    <x v="2"/>
  </r>
  <r>
    <n v="24"/>
    <x v="1"/>
    <x v="2"/>
  </r>
  <r>
    <n v="25"/>
    <x v="13"/>
    <x v="2"/>
  </r>
  <r>
    <n v="26"/>
    <x v="11"/>
    <x v="2"/>
  </r>
  <r>
    <n v="27"/>
    <x v="14"/>
    <x v="2"/>
  </r>
  <r>
    <n v="28"/>
    <x v="8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EB4FA8-417B-4E41-A13B-0879149311B9}" name="PivotTable2" cacheId="1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>
  <location ref="E3:I20" firstHeaderRow="1" firstDataRow="2" firstDataCol="1"/>
  <pivotFields count="3">
    <pivotField dataField="1" showAll="0"/>
    <pivotField axis="axisRow" showAll="0">
      <items count="16">
        <item x="6"/>
        <item x="2"/>
        <item x="4"/>
        <item x="13"/>
        <item x="5"/>
        <item x="8"/>
        <item x="10"/>
        <item x="3"/>
        <item x="9"/>
        <item x="7"/>
        <item x="1"/>
        <item x="0"/>
        <item x="12"/>
        <item x="14"/>
        <item x="11"/>
        <item t="default"/>
      </items>
    </pivotField>
    <pivotField axis="axisCol" showAll="0">
      <items count="4">
        <item x="2"/>
        <item x="1"/>
        <item x="0"/>
        <item t="default"/>
      </items>
    </pivotField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Anzahl von id" fld="0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25A4B3-9158-4FA7-8C43-9090B30B9866}" name="PivotTable1" cacheId="0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>
  <location ref="E4:I36" firstHeaderRow="1" firstDataRow="2" firstDataCol="1"/>
  <pivotFields count="3">
    <pivotField dataField="1" showAll="0"/>
    <pivotField axis="axisRow" showAll="0">
      <items count="31">
        <item x="12"/>
        <item x="3"/>
        <item x="23"/>
        <item x="2"/>
        <item x="26"/>
        <item x="1"/>
        <item x="11"/>
        <item x="10"/>
        <item x="28"/>
        <item x="29"/>
        <item x="24"/>
        <item x="5"/>
        <item x="19"/>
        <item x="20"/>
        <item x="27"/>
        <item x="16"/>
        <item x="15"/>
        <item x="18"/>
        <item x="4"/>
        <item x="6"/>
        <item x="14"/>
        <item x="22"/>
        <item x="0"/>
        <item x="7"/>
        <item x="9"/>
        <item x="8"/>
        <item x="21"/>
        <item x="17"/>
        <item x="25"/>
        <item x="13"/>
        <item t="default"/>
      </items>
    </pivotField>
    <pivotField axis="axisCol" showAll="0">
      <items count="4">
        <item x="2"/>
        <item x="1"/>
        <item x="0"/>
        <item t="default"/>
      </items>
    </pivotField>
  </pivotFields>
  <rowFields count="1">
    <field x="1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Anzahl von id" fld="0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CD27259-4317-45BA-918B-EC3339567BC9}" name="Table4" displayName="Table4" ref="A1:N13" totalsRowShown="0">
  <tableColumns count="14">
    <tableColumn id="1" xr3:uid="{E0D25FE1-BCFF-46D9-859D-5634041E2C7F}" name="Spalte1"/>
    <tableColumn id="2" xr3:uid="{846B9DBD-7DD5-44BA-85BC-AD5AA6E3FEFE}" name="Spalte2"/>
    <tableColumn id="3" xr3:uid="{20C42A7A-E955-4C3A-A0DE-7A4BE1A3AFDF}" name="Spalte3"/>
    <tableColumn id="4" xr3:uid="{D955BA9B-13E9-4213-A71C-42257DD1B588}" name="Spalte4"/>
    <tableColumn id="5" xr3:uid="{A9D1FC21-6D8F-475E-8170-72D46E6040C1}" name="Spalte5"/>
    <tableColumn id="6" xr3:uid="{D0554C61-8159-4CD6-8411-FAEA000E63E2}" name="Spalte6"/>
    <tableColumn id="7" xr3:uid="{F3EEF12F-F584-4B36-A64F-7D28BDB84835}" name="Spalte7"/>
    <tableColumn id="8" xr3:uid="{F3C548A4-031B-4106-93F8-FE3FC1C4983E}" name="Spalte8"/>
    <tableColumn id="9" xr3:uid="{6EFF7A50-E558-405F-90D6-FEB1454041A0}" name="Spalte9"/>
    <tableColumn id="10" xr3:uid="{087CD759-BA09-4F8F-B459-3C8F667CBC2B}" name="Spalte10"/>
    <tableColumn id="11" xr3:uid="{8E9A4902-6EBF-4095-A484-D24D6AB8045F}" name="Spalte11"/>
    <tableColumn id="12" xr3:uid="{DD0D075D-3566-4D19-9ED7-637DB7900CF0}" name="Spalte12"/>
    <tableColumn id="13" xr3:uid="{D06BBE8B-F99B-4C15-A7D5-DCDA5E185317}" name="Spalte13" dataDxfId="1">
      <calculatedColumnFormula>VLOOKUP(Table4[[#This Row],[Spalte1]],Table13[[Antivirus Application]:[Price]],2,0)</calculatedColumnFormula>
    </tableColumn>
    <tableColumn id="14" xr3:uid="{3B4FDC35-C469-4315-A3C2-A74D5A721764}" name="Spalte14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C686A9-A471-461D-BBA2-3777C4F5A44E}" name="Table1" displayName="Table1" ref="A16:K24" totalsRowShown="0">
  <tableColumns count="11">
    <tableColumn id="1" xr3:uid="{CAA1E47C-72A1-43E6-A16A-0AFB9580218C}" name="Anti-virus Software"/>
    <tableColumn id="2" xr3:uid="{8507DDB5-2041-4667-BBF6-BDE1949BE54C}" name="Real-time Scanning"/>
    <tableColumn id="3" xr3:uid="{3A497D64-EDB5-4DE3-9A4B-9B553B26DB0A}" name="App Scanning"/>
    <tableColumn id="4" xr3:uid="{26A52AFA-331B-4659-9172-CCD92B735514}" name="Automatic Updates"/>
    <tableColumn id="5" xr3:uid="{A088F8B4-AA61-433A-AA16-F0658ACC0852}" name="Anti-phishing Protection"/>
    <tableColumn id="6" xr3:uid="{AB0373EC-E0F8-45A7-8D38-D443DDD0D50D}" name="Web Security"/>
    <tableColumn id="7" xr3:uid="{91E35129-B64A-4911-B70E-940DAA778BC8}" name="Anti-theft Protection"/>
    <tableColumn id="8" xr3:uid="{43AB5BD4-A3FE-455F-9DF2-AFC3660C53BA}" name="Privacy Protection"/>
    <tableColumn id="9" xr3:uid="{064206A0-8B9C-4F2C-9DBE-2BF9C0D1E732}" name="Performance Optimization"/>
    <tableColumn id="10" xr3:uid="{68BCC123-8697-4F91-9B0D-85E66B959FB7}" name="Parental Controls"/>
    <tableColumn id="11" xr3:uid="{413E2DCD-BE6B-4D90-88E4-E3D460B2931B}" name="VPN"/>
  </tableColumns>
  <tableStyleInfo name="TableStyleDark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61B090-0A5D-453C-AFA1-C50C07078989}" name="Table13" displayName="Table13" ref="A27:N36" totalsRowShown="0">
  <tableColumns count="14">
    <tableColumn id="1" xr3:uid="{147145E0-6DEB-4834-A305-564FEAF04DB0}" name="Antivirus Application"/>
    <tableColumn id="2" xr3:uid="{CFA9F7B6-F002-40BB-86F6-8E746F61DC01}" name="Price" dataDxfId="0"/>
    <tableColumn id="3" xr3:uid="{4BC5C3A8-D795-4B39-8A59-DF7BF786D4D6}" name="Malware Detection Rate"/>
    <tableColumn id="4" xr3:uid="{9173CAC0-EBC8-4FAB-B9F5-6B417C0B0013}" name="Malware Removal Rate"/>
    <tableColumn id="5" xr3:uid="{7B2C110B-F329-4D09-8E44-E03853D066CE}" name="User Interface"/>
    <tableColumn id="6" xr3:uid="{9B1ACD57-E825-434B-B905-7BAB532BBAA7}" name="Real-time Protection"/>
    <tableColumn id="7" xr3:uid="{C9B9AE31-B0F7-4547-8E86-806982D350E8}" name="Anti-Theft"/>
    <tableColumn id="8" xr3:uid="{2426E1FC-9DEB-47C2-B2AE-AB82D99957E1}" name="VPN"/>
    <tableColumn id="9" xr3:uid="{983A3976-3AE2-4A47-B71C-1E04F0F25396}" name="Firewall"/>
    <tableColumn id="10" xr3:uid="{7B1271E0-D738-42D1-BC37-EB6A184A9364}" name="Web Protection"/>
    <tableColumn id="11" xr3:uid="{DFE981A1-0B5F-491E-B634-867D3CAADEDE}" name="App Lock"/>
    <tableColumn id="12" xr3:uid="{6ED6A9F9-FD15-4990-9B0E-BD9015D575A3}" name="Parental Control"/>
    <tableColumn id="13" xr3:uid="{BB5574E7-E2CB-41E8-9C80-D1B88BCAD502}" name="Battery Saver Mode"/>
    <tableColumn id="14" xr3:uid="{36E27251-AB76-4322-B237-7DC1E914F74A}" name="Call Blocker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230865120230402190512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3DA5-00A1-47E9-BC44-FF81D543673A}">
  <dimension ref="A1:B10"/>
  <sheetViews>
    <sheetView tabSelected="1" workbookViewId="0"/>
  </sheetViews>
  <sheetFormatPr baseColWidth="10" defaultRowHeight="14.4" x14ac:dyDescent="0.3"/>
  <cols>
    <col min="1" max="1" width="19.21875" bestFit="1" customWidth="1"/>
    <col min="2" max="2" width="75.6640625" bestFit="1" customWidth="1"/>
  </cols>
  <sheetData>
    <row r="1" spans="1:2" x14ac:dyDescent="0.3">
      <c r="A1" s="35" t="s">
        <v>184</v>
      </c>
      <c r="B1" s="35" t="s">
        <v>185</v>
      </c>
    </row>
    <row r="2" spans="1:2" x14ac:dyDescent="0.3">
      <c r="A2" s="36" t="s">
        <v>71</v>
      </c>
      <c r="B2" t="s">
        <v>186</v>
      </c>
    </row>
    <row r="3" spans="1:2" x14ac:dyDescent="0.3">
      <c r="A3" s="36" t="s">
        <v>79</v>
      </c>
      <c r="B3" t="s">
        <v>187</v>
      </c>
    </row>
    <row r="4" spans="1:2" x14ac:dyDescent="0.3">
      <c r="A4" s="36" t="s">
        <v>70</v>
      </c>
      <c r="B4" t="s">
        <v>188</v>
      </c>
    </row>
    <row r="5" spans="1:2" x14ac:dyDescent="0.3">
      <c r="A5" s="36" t="s">
        <v>189</v>
      </c>
      <c r="B5" t="s">
        <v>192</v>
      </c>
    </row>
    <row r="6" spans="1:2" x14ac:dyDescent="0.3">
      <c r="A6" s="36" t="s">
        <v>190</v>
      </c>
      <c r="B6" t="s">
        <v>193</v>
      </c>
    </row>
    <row r="7" spans="1:2" x14ac:dyDescent="0.3">
      <c r="A7" s="36" t="s">
        <v>191</v>
      </c>
      <c r="B7" t="s">
        <v>194</v>
      </c>
    </row>
    <row r="8" spans="1:2" x14ac:dyDescent="0.3">
      <c r="A8" s="36"/>
    </row>
    <row r="9" spans="1:2" x14ac:dyDescent="0.3">
      <c r="A9" s="36" t="s">
        <v>195</v>
      </c>
      <c r="B9" s="34" t="s">
        <v>196</v>
      </c>
    </row>
    <row r="10" spans="1:2" x14ac:dyDescent="0.3">
      <c r="B10" t="s">
        <v>197</v>
      </c>
    </row>
  </sheetData>
  <phoneticPr fontId="1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08CD1-9D30-419E-909B-17810941C248}">
  <dimension ref="A1:L16"/>
  <sheetViews>
    <sheetView workbookViewId="0"/>
  </sheetViews>
  <sheetFormatPr baseColWidth="10" defaultRowHeight="14.4" x14ac:dyDescent="0.3"/>
  <cols>
    <col min="1" max="1" width="25.44140625" bestFit="1" customWidth="1"/>
    <col min="2" max="2" width="16.5546875" bestFit="1" customWidth="1"/>
    <col min="3" max="3" width="11.6640625" bestFit="1" customWidth="1"/>
    <col min="4" max="4" width="18.33203125" bestFit="1" customWidth="1"/>
    <col min="5" max="5" width="20.5546875" bestFit="1" customWidth="1"/>
    <col min="6" max="6" width="7.33203125" bestFit="1" customWidth="1"/>
    <col min="7" max="7" width="4.44140625" bestFit="1" customWidth="1"/>
    <col min="8" max="8" width="15.109375" bestFit="1" customWidth="1"/>
    <col min="9" max="9" width="20.77734375" bestFit="1" customWidth="1"/>
    <col min="10" max="10" width="20.77734375" style="8" customWidth="1"/>
    <col min="11" max="11" width="13.6640625" bestFit="1" customWidth="1"/>
    <col min="12" max="12" width="11.77734375" bestFit="1" customWidth="1"/>
  </cols>
  <sheetData>
    <row r="1" spans="1:12" x14ac:dyDescent="0.3">
      <c r="A1" s="8" t="s">
        <v>36</v>
      </c>
      <c r="B1" s="8" t="s">
        <v>1</v>
      </c>
      <c r="C1" s="8" t="s">
        <v>2</v>
      </c>
      <c r="D1" s="8" t="s">
        <v>3</v>
      </c>
      <c r="E1" s="8" t="s">
        <v>90</v>
      </c>
      <c r="F1" s="10" t="s">
        <v>43</v>
      </c>
      <c r="G1" s="10" t="s">
        <v>32</v>
      </c>
      <c r="H1" s="10" t="s">
        <v>31</v>
      </c>
      <c r="I1" s="8" t="s">
        <v>91</v>
      </c>
      <c r="J1" s="11" t="s">
        <v>110</v>
      </c>
      <c r="K1" s="8" t="s">
        <v>92</v>
      </c>
      <c r="L1" s="8" t="s">
        <v>93</v>
      </c>
    </row>
    <row r="2" spans="1:12" x14ac:dyDescent="0.3">
      <c r="A2" s="8" t="s">
        <v>12</v>
      </c>
      <c r="B2" s="8" t="s">
        <v>33</v>
      </c>
      <c r="C2" s="8" t="s">
        <v>33</v>
      </c>
      <c r="D2" s="8" t="s">
        <v>33</v>
      </c>
      <c r="E2" s="8" t="s">
        <v>33</v>
      </c>
      <c r="F2" s="10" t="s">
        <v>33</v>
      </c>
      <c r="G2" s="10" t="s">
        <v>33</v>
      </c>
      <c r="H2" s="10" t="s">
        <v>33</v>
      </c>
      <c r="I2" s="8" t="s">
        <v>33</v>
      </c>
      <c r="J2" s="12">
        <v>40</v>
      </c>
      <c r="K2" s="9">
        <v>39.99</v>
      </c>
      <c r="L2" s="8" t="s">
        <v>94</v>
      </c>
    </row>
    <row r="3" spans="1:12" x14ac:dyDescent="0.3">
      <c r="A3" s="8" t="s">
        <v>16</v>
      </c>
      <c r="B3" s="8" t="s">
        <v>33</v>
      </c>
      <c r="C3" s="8" t="s">
        <v>33</v>
      </c>
      <c r="D3" s="8" t="s">
        <v>33</v>
      </c>
      <c r="E3" s="8" t="s">
        <v>33</v>
      </c>
      <c r="F3" s="10" t="s">
        <v>95</v>
      </c>
      <c r="G3" s="10" t="s">
        <v>33</v>
      </c>
      <c r="H3" s="10" t="s">
        <v>95</v>
      </c>
      <c r="I3" s="8" t="s">
        <v>33</v>
      </c>
      <c r="J3" s="12">
        <f>(30-15)/2</f>
        <v>7.5</v>
      </c>
      <c r="K3" s="8" t="s">
        <v>96</v>
      </c>
      <c r="L3" s="8" t="s">
        <v>97</v>
      </c>
    </row>
    <row r="4" spans="1:12" x14ac:dyDescent="0.3">
      <c r="A4" s="8" t="s">
        <v>14</v>
      </c>
      <c r="B4" s="8" t="s">
        <v>33</v>
      </c>
      <c r="C4" s="8" t="s">
        <v>33</v>
      </c>
      <c r="D4" s="8" t="s">
        <v>33</v>
      </c>
      <c r="E4" s="8" t="s">
        <v>33</v>
      </c>
      <c r="F4" s="10" t="s">
        <v>95</v>
      </c>
      <c r="G4" s="10" t="s">
        <v>33</v>
      </c>
      <c r="H4" s="10" t="s">
        <v>33</v>
      </c>
      <c r="I4" s="8" t="s">
        <v>33</v>
      </c>
      <c r="J4" s="12">
        <f>(80-30)/2</f>
        <v>25</v>
      </c>
      <c r="K4" s="8" t="s">
        <v>98</v>
      </c>
      <c r="L4" s="8" t="s">
        <v>94</v>
      </c>
    </row>
    <row r="5" spans="1:12" x14ac:dyDescent="0.3">
      <c r="A5" s="8" t="s">
        <v>15</v>
      </c>
      <c r="B5" s="8" t="s">
        <v>33</v>
      </c>
      <c r="C5" s="8" t="s">
        <v>33</v>
      </c>
      <c r="D5" s="8" t="s">
        <v>33</v>
      </c>
      <c r="E5" s="8" t="s">
        <v>33</v>
      </c>
      <c r="F5" s="10" t="s">
        <v>95</v>
      </c>
      <c r="G5" s="10" t="s">
        <v>33</v>
      </c>
      <c r="H5" s="10" t="s">
        <v>33</v>
      </c>
      <c r="I5" s="8" t="s">
        <v>33</v>
      </c>
      <c r="J5" s="12">
        <f>(40-0)/2</f>
        <v>20</v>
      </c>
      <c r="K5" s="8" t="s">
        <v>99</v>
      </c>
      <c r="L5" s="8" t="s">
        <v>97</v>
      </c>
    </row>
    <row r="6" spans="1:12" x14ac:dyDescent="0.3">
      <c r="A6" s="8" t="s">
        <v>18</v>
      </c>
      <c r="B6" s="8" t="s">
        <v>33</v>
      </c>
      <c r="C6" s="8" t="s">
        <v>33</v>
      </c>
      <c r="D6" s="8" t="s">
        <v>33</v>
      </c>
      <c r="E6" s="8" t="s">
        <v>33</v>
      </c>
      <c r="F6" s="10" t="s">
        <v>95</v>
      </c>
      <c r="G6" s="10" t="s">
        <v>33</v>
      </c>
      <c r="H6" s="10" t="s">
        <v>33</v>
      </c>
      <c r="I6" s="8" t="s">
        <v>33</v>
      </c>
      <c r="J6" s="12">
        <f>(40-15)/2</f>
        <v>12.5</v>
      </c>
      <c r="K6" s="8" t="s">
        <v>100</v>
      </c>
      <c r="L6" s="8" t="s">
        <v>94</v>
      </c>
    </row>
    <row r="7" spans="1:12" x14ac:dyDescent="0.3">
      <c r="A7" s="8" t="s">
        <v>54</v>
      </c>
      <c r="B7" s="8" t="s">
        <v>33</v>
      </c>
      <c r="C7" s="8" t="s">
        <v>33</v>
      </c>
      <c r="D7" s="8" t="s">
        <v>33</v>
      </c>
      <c r="E7" s="8" t="s">
        <v>33</v>
      </c>
      <c r="F7" s="10" t="s">
        <v>95</v>
      </c>
      <c r="G7" s="10" t="s">
        <v>33</v>
      </c>
      <c r="H7" s="10" t="s">
        <v>33</v>
      </c>
      <c r="I7" s="8" t="s">
        <v>33</v>
      </c>
      <c r="J7" s="12">
        <f>(36-16)/2</f>
        <v>10</v>
      </c>
      <c r="K7" s="8" t="s">
        <v>101</v>
      </c>
      <c r="L7" s="8" t="s">
        <v>97</v>
      </c>
    </row>
    <row r="8" spans="1:12" x14ac:dyDescent="0.3">
      <c r="A8" s="8" t="s">
        <v>34</v>
      </c>
      <c r="B8" s="8" t="s">
        <v>33</v>
      </c>
      <c r="C8" s="8" t="s">
        <v>33</v>
      </c>
      <c r="D8" s="8" t="s">
        <v>33</v>
      </c>
      <c r="E8" s="8" t="s">
        <v>33</v>
      </c>
      <c r="F8" s="10" t="s">
        <v>95</v>
      </c>
      <c r="G8" s="10" t="s">
        <v>33</v>
      </c>
      <c r="H8" s="10" t="s">
        <v>95</v>
      </c>
      <c r="I8" s="8" t="s">
        <v>33</v>
      </c>
      <c r="J8" s="12">
        <f>(60-30)/2</f>
        <v>15</v>
      </c>
      <c r="K8" s="8" t="s">
        <v>102</v>
      </c>
      <c r="L8" s="8" t="s">
        <v>97</v>
      </c>
    </row>
    <row r="9" spans="1:12" x14ac:dyDescent="0.3">
      <c r="A9" s="8" t="s">
        <v>103</v>
      </c>
      <c r="B9" s="8" t="s">
        <v>33</v>
      </c>
      <c r="C9" s="8" t="s">
        <v>33</v>
      </c>
      <c r="D9" s="8" t="s">
        <v>33</v>
      </c>
      <c r="E9" s="8" t="s">
        <v>33</v>
      </c>
      <c r="F9" s="10" t="s">
        <v>95</v>
      </c>
      <c r="G9" s="10" t="s">
        <v>95</v>
      </c>
      <c r="H9" s="10" t="s">
        <v>95</v>
      </c>
      <c r="I9" s="8" t="s">
        <v>33</v>
      </c>
      <c r="J9" s="12">
        <f>(100-0)/2</f>
        <v>50</v>
      </c>
      <c r="K9" s="8" t="s">
        <v>104</v>
      </c>
      <c r="L9" s="8" t="s">
        <v>94</v>
      </c>
    </row>
    <row r="10" spans="1:12" x14ac:dyDescent="0.3">
      <c r="A10" s="8" t="s">
        <v>20</v>
      </c>
      <c r="B10" s="8" t="s">
        <v>33</v>
      </c>
      <c r="C10" s="8" t="s">
        <v>33</v>
      </c>
      <c r="D10" s="8" t="s">
        <v>33</v>
      </c>
      <c r="E10" s="8" t="s">
        <v>33</v>
      </c>
      <c r="F10" s="10" t="s">
        <v>95</v>
      </c>
      <c r="G10" s="10" t="s">
        <v>95</v>
      </c>
      <c r="H10" s="10" t="s">
        <v>95</v>
      </c>
      <c r="I10" s="8" t="s">
        <v>33</v>
      </c>
      <c r="J10" s="12">
        <f>(12-0)/2</f>
        <v>6</v>
      </c>
      <c r="K10" s="8" t="s">
        <v>105</v>
      </c>
      <c r="L10" s="8" t="s">
        <v>94</v>
      </c>
    </row>
    <row r="11" spans="1:12" x14ac:dyDescent="0.3">
      <c r="A11" s="8" t="s">
        <v>17</v>
      </c>
      <c r="B11" s="8" t="s">
        <v>33</v>
      </c>
      <c r="C11" s="8" t="s">
        <v>33</v>
      </c>
      <c r="D11" s="8" t="s">
        <v>33</v>
      </c>
      <c r="E11" s="8" t="s">
        <v>33</v>
      </c>
      <c r="F11" s="10" t="s">
        <v>95</v>
      </c>
      <c r="G11" s="10" t="s">
        <v>33</v>
      </c>
      <c r="H11" s="10" t="s">
        <v>33</v>
      </c>
      <c r="I11" s="8" t="s">
        <v>33</v>
      </c>
      <c r="J11" s="12">
        <f>(50-0)/2</f>
        <v>25</v>
      </c>
      <c r="K11" s="8" t="s">
        <v>106</v>
      </c>
      <c r="L11" s="8" t="s">
        <v>97</v>
      </c>
    </row>
    <row r="12" spans="1:12" x14ac:dyDescent="0.3">
      <c r="F12" s="10"/>
      <c r="G12" s="10"/>
      <c r="H12" s="10"/>
    </row>
    <row r="13" spans="1:12" x14ac:dyDescent="0.3">
      <c r="A13" t="s">
        <v>33</v>
      </c>
      <c r="B13">
        <f>COUNTIFS(B2:B11,$A13)</f>
        <v>10</v>
      </c>
      <c r="C13" s="8">
        <f t="shared" ref="C13:I13" si="0">COUNTIFS(C2:C11,$A13)</f>
        <v>10</v>
      </c>
      <c r="D13" s="8">
        <f t="shared" si="0"/>
        <v>10</v>
      </c>
      <c r="E13" s="8">
        <f t="shared" si="0"/>
        <v>10</v>
      </c>
      <c r="F13" s="10">
        <f t="shared" si="0"/>
        <v>1</v>
      </c>
      <c r="G13" s="10">
        <f t="shared" si="0"/>
        <v>8</v>
      </c>
      <c r="H13" s="10">
        <f t="shared" si="0"/>
        <v>6</v>
      </c>
      <c r="I13" s="8">
        <f t="shared" si="0"/>
        <v>10</v>
      </c>
    </row>
    <row r="14" spans="1:12" x14ac:dyDescent="0.3">
      <c r="A14" t="s">
        <v>95</v>
      </c>
      <c r="B14" s="8">
        <f>COUNTIFS(B3:B12,$A14)</f>
        <v>0</v>
      </c>
      <c r="C14" s="8">
        <f t="shared" ref="C14:I14" si="1">COUNTIFS(C3:C12,$A14)</f>
        <v>0</v>
      </c>
      <c r="D14" s="8">
        <f t="shared" si="1"/>
        <v>0</v>
      </c>
      <c r="E14" s="8">
        <f t="shared" si="1"/>
        <v>0</v>
      </c>
      <c r="F14" s="10">
        <f t="shared" si="1"/>
        <v>9</v>
      </c>
      <c r="G14" s="10">
        <f t="shared" si="1"/>
        <v>2</v>
      </c>
      <c r="H14" s="10">
        <f t="shared" si="1"/>
        <v>4</v>
      </c>
      <c r="I14" s="8">
        <f t="shared" si="1"/>
        <v>0</v>
      </c>
    </row>
    <row r="15" spans="1:12" x14ac:dyDescent="0.3">
      <c r="A15" t="s">
        <v>107</v>
      </c>
      <c r="B15">
        <f>B13+B14</f>
        <v>10</v>
      </c>
      <c r="C15" s="8">
        <f t="shared" ref="C15:I15" si="2">C13+C14</f>
        <v>10</v>
      </c>
      <c r="D15" s="8">
        <f t="shared" si="2"/>
        <v>10</v>
      </c>
      <c r="E15" s="8">
        <f t="shared" si="2"/>
        <v>10</v>
      </c>
      <c r="F15" s="8">
        <f t="shared" si="2"/>
        <v>10</v>
      </c>
      <c r="G15" s="8">
        <f t="shared" si="2"/>
        <v>10</v>
      </c>
      <c r="H15" s="8">
        <f t="shared" si="2"/>
        <v>10</v>
      </c>
      <c r="I15" s="8">
        <f t="shared" si="2"/>
        <v>10</v>
      </c>
    </row>
    <row r="16" spans="1:12" x14ac:dyDescent="0.3">
      <c r="A16" t="s">
        <v>108</v>
      </c>
      <c r="B16" t="s">
        <v>109</v>
      </c>
      <c r="C16" s="8" t="s">
        <v>109</v>
      </c>
      <c r="D16" s="8" t="s">
        <v>109</v>
      </c>
      <c r="E16" s="8" t="s">
        <v>109</v>
      </c>
      <c r="I16" s="8" t="s">
        <v>109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2F27D-BA1A-4A77-8C0C-61322AA20B12}">
  <dimension ref="A1:N101"/>
  <sheetViews>
    <sheetView zoomScale="50" zoomScaleNormal="50" workbookViewId="0">
      <selection activeCell="G49" sqref="G49"/>
    </sheetView>
  </sheetViews>
  <sheetFormatPr baseColWidth="10" defaultRowHeight="14.4" x14ac:dyDescent="0.3"/>
  <cols>
    <col min="1" max="1" width="29.6640625" style="1" bestFit="1" customWidth="1"/>
    <col min="2" max="2" width="8.5546875" style="1" bestFit="1" customWidth="1"/>
    <col min="3" max="3" width="13.6640625" style="1" bestFit="1" customWidth="1"/>
    <col min="4" max="4" width="44.77734375" style="1" bestFit="1" customWidth="1"/>
    <col min="5" max="5" width="11.88671875" style="1" bestFit="1" customWidth="1"/>
    <col min="6" max="6" width="17.44140625" style="1" bestFit="1" customWidth="1"/>
    <col min="7" max="7" width="39.21875" style="1" bestFit="1" customWidth="1"/>
    <col min="8" max="8" width="15.6640625" style="1" bestFit="1" customWidth="1"/>
    <col min="9" max="9" width="15.21875" style="1" bestFit="1" customWidth="1"/>
    <col min="10" max="10" width="1.88671875" style="1" bestFit="1" customWidth="1"/>
    <col min="11" max="11" width="10.33203125" style="1" bestFit="1" customWidth="1"/>
    <col min="12" max="12" width="15.6640625" style="1" bestFit="1" customWidth="1"/>
    <col min="13" max="16384" width="11.5546875" style="1"/>
  </cols>
  <sheetData>
    <row r="1" spans="1:6" x14ac:dyDescent="0.3">
      <c r="A1" s="1" t="s">
        <v>112</v>
      </c>
      <c r="B1" s="1">
        <v>0</v>
      </c>
      <c r="C1" s="1">
        <v>0</v>
      </c>
      <c r="D1" s="1">
        <v>0</v>
      </c>
    </row>
    <row r="2" spans="1:6" x14ac:dyDescent="0.3">
      <c r="A2" s="13" t="s">
        <v>36</v>
      </c>
      <c r="B2" s="14" t="s">
        <v>43</v>
      </c>
      <c r="C2" s="14" t="s">
        <v>32</v>
      </c>
      <c r="D2" s="14" t="s">
        <v>31</v>
      </c>
      <c r="E2" s="15" t="s">
        <v>113</v>
      </c>
      <c r="F2" s="13" t="s">
        <v>111</v>
      </c>
    </row>
    <row r="3" spans="1:6" x14ac:dyDescent="0.3">
      <c r="A3" s="1" t="s">
        <v>12</v>
      </c>
      <c r="B3" s="14" t="s">
        <v>33</v>
      </c>
      <c r="C3" s="14" t="s">
        <v>33</v>
      </c>
      <c r="D3" s="14" t="s">
        <v>33</v>
      </c>
      <c r="E3" s="16">
        <v>40</v>
      </c>
      <c r="F3" s="1" t="s">
        <v>94</v>
      </c>
    </row>
    <row r="4" spans="1:6" x14ac:dyDescent="0.3">
      <c r="A4" s="1" t="s">
        <v>16</v>
      </c>
      <c r="B4" s="14" t="s">
        <v>95</v>
      </c>
      <c r="C4" s="14" t="s">
        <v>33</v>
      </c>
      <c r="D4" s="14" t="s">
        <v>95</v>
      </c>
      <c r="E4" s="16">
        <f>(30-15)/2</f>
        <v>7.5</v>
      </c>
      <c r="F4" s="1" t="s">
        <v>97</v>
      </c>
    </row>
    <row r="5" spans="1:6" x14ac:dyDescent="0.3">
      <c r="A5" s="1" t="s">
        <v>14</v>
      </c>
      <c r="B5" s="14" t="s">
        <v>95</v>
      </c>
      <c r="C5" s="14" t="s">
        <v>33</v>
      </c>
      <c r="D5" s="14" t="s">
        <v>33</v>
      </c>
      <c r="E5" s="16">
        <f>(80-30)/2</f>
        <v>25</v>
      </c>
      <c r="F5" s="1" t="s">
        <v>94</v>
      </c>
    </row>
    <row r="6" spans="1:6" x14ac:dyDescent="0.3">
      <c r="A6" s="1" t="s">
        <v>15</v>
      </c>
      <c r="B6" s="14" t="s">
        <v>95</v>
      </c>
      <c r="C6" s="14" t="s">
        <v>33</v>
      </c>
      <c r="D6" s="14" t="s">
        <v>33</v>
      </c>
      <c r="E6" s="16">
        <f>(40-0)/2</f>
        <v>20</v>
      </c>
      <c r="F6" s="1" t="s">
        <v>97</v>
      </c>
    </row>
    <row r="7" spans="1:6" x14ac:dyDescent="0.3">
      <c r="A7" s="1" t="s">
        <v>18</v>
      </c>
      <c r="B7" s="14" t="s">
        <v>95</v>
      </c>
      <c r="C7" s="14" t="s">
        <v>33</v>
      </c>
      <c r="D7" s="14" t="s">
        <v>33</v>
      </c>
      <c r="E7" s="16">
        <f>(40-15)/2</f>
        <v>12.5</v>
      </c>
      <c r="F7" s="1" t="s">
        <v>94</v>
      </c>
    </row>
    <row r="8" spans="1:6" x14ac:dyDescent="0.3">
      <c r="A8" s="1" t="s">
        <v>54</v>
      </c>
      <c r="B8" s="14" t="s">
        <v>95</v>
      </c>
      <c r="C8" s="14" t="s">
        <v>33</v>
      </c>
      <c r="D8" s="14" t="s">
        <v>33</v>
      </c>
      <c r="E8" s="16">
        <f>(36-16)/2</f>
        <v>10</v>
      </c>
      <c r="F8" s="1" t="s">
        <v>97</v>
      </c>
    </row>
    <row r="9" spans="1:6" x14ac:dyDescent="0.3">
      <c r="A9" s="1" t="s">
        <v>34</v>
      </c>
      <c r="B9" s="14" t="s">
        <v>95</v>
      </c>
      <c r="C9" s="14" t="s">
        <v>33</v>
      </c>
      <c r="D9" s="14" t="s">
        <v>95</v>
      </c>
      <c r="E9" s="16">
        <f>(60-30)/2</f>
        <v>15</v>
      </c>
      <c r="F9" s="1" t="s">
        <v>97</v>
      </c>
    </row>
    <row r="10" spans="1:6" x14ac:dyDescent="0.3">
      <c r="A10" s="1" t="s">
        <v>103</v>
      </c>
      <c r="B10" s="14" t="s">
        <v>95</v>
      </c>
      <c r="C10" s="14" t="s">
        <v>95</v>
      </c>
      <c r="D10" s="14" t="s">
        <v>95</v>
      </c>
      <c r="E10" s="16">
        <f>(100-0)/2</f>
        <v>50</v>
      </c>
      <c r="F10" s="1" t="s">
        <v>94</v>
      </c>
    </row>
    <row r="11" spans="1:6" x14ac:dyDescent="0.3">
      <c r="A11" s="1" t="s">
        <v>20</v>
      </c>
      <c r="B11" s="14" t="s">
        <v>95</v>
      </c>
      <c r="C11" s="14" t="s">
        <v>95</v>
      </c>
      <c r="D11" s="14" t="s">
        <v>95</v>
      </c>
      <c r="E11" s="16">
        <f>(12-0)/2</f>
        <v>6</v>
      </c>
      <c r="F11" s="1" t="s">
        <v>94</v>
      </c>
    </row>
    <row r="12" spans="1:6" x14ac:dyDescent="0.3">
      <c r="A12" s="1" t="s">
        <v>17</v>
      </c>
      <c r="B12" s="14" t="s">
        <v>95</v>
      </c>
      <c r="C12" s="14" t="s">
        <v>33</v>
      </c>
      <c r="D12" s="14" t="s">
        <v>33</v>
      </c>
      <c r="E12" s="16">
        <f>(50-0)/2</f>
        <v>25</v>
      </c>
      <c r="F12" s="1" t="s">
        <v>97</v>
      </c>
    </row>
    <row r="13" spans="1:6" x14ac:dyDescent="0.3">
      <c r="B13" s="14"/>
      <c r="C13" s="14"/>
      <c r="D13" s="14"/>
    </row>
    <row r="14" spans="1:6" x14ac:dyDescent="0.3">
      <c r="A14" s="1" t="s">
        <v>33</v>
      </c>
      <c r="B14" s="14">
        <f t="shared" ref="B14:D15" si="0">COUNTIFS(B3:B12,$A14)</f>
        <v>1</v>
      </c>
      <c r="C14" s="14">
        <f t="shared" si="0"/>
        <v>8</v>
      </c>
      <c r="D14" s="14">
        <f t="shared" si="0"/>
        <v>6</v>
      </c>
    </row>
    <row r="15" spans="1:6" x14ac:dyDescent="0.3">
      <c r="A15" s="1" t="s">
        <v>95</v>
      </c>
      <c r="B15" s="14">
        <f t="shared" si="0"/>
        <v>9</v>
      </c>
      <c r="C15" s="14">
        <f t="shared" si="0"/>
        <v>2</v>
      </c>
      <c r="D15" s="14">
        <f t="shared" si="0"/>
        <v>4</v>
      </c>
    </row>
    <row r="16" spans="1:6" x14ac:dyDescent="0.3">
      <c r="A16" s="1" t="s">
        <v>107</v>
      </c>
      <c r="B16" s="1">
        <f t="shared" ref="B16:D16" si="1">B14+B15</f>
        <v>10</v>
      </c>
      <c r="C16" s="1">
        <f t="shared" si="1"/>
        <v>10</v>
      </c>
      <c r="D16" s="1">
        <f t="shared" si="1"/>
        <v>10</v>
      </c>
    </row>
    <row r="18" spans="1:8" x14ac:dyDescent="0.3">
      <c r="A18" s="1" t="s">
        <v>114</v>
      </c>
    </row>
    <row r="19" spans="1:8" x14ac:dyDescent="0.3">
      <c r="A19" s="1" t="str">
        <f>A2</f>
        <v>Antivirus Application</v>
      </c>
      <c r="B19" s="1" t="str">
        <f t="shared" ref="B19:D19" si="2">B2</f>
        <v>Firewall</v>
      </c>
      <c r="C19" s="1" t="str">
        <f t="shared" si="2"/>
        <v>VPN</v>
      </c>
      <c r="D19" s="1" t="str">
        <f t="shared" si="2"/>
        <v>Parental Controls</v>
      </c>
      <c r="E19" s="1" t="str">
        <f>E2</f>
        <v>Price2 (USD)</v>
      </c>
    </row>
    <row r="20" spans="1:8" x14ac:dyDescent="0.3">
      <c r="A20" s="1" t="str">
        <f t="shared" ref="A20:A29" si="3">A3</f>
        <v>Norton Mobile Security</v>
      </c>
      <c r="B20" s="31">
        <f>IF(B3="Yes",1,2)</f>
        <v>1</v>
      </c>
      <c r="C20" s="31">
        <f t="shared" ref="C20:D20" si="4">IF(C3="Yes",1,2)</f>
        <v>1</v>
      </c>
      <c r="D20" s="31">
        <f t="shared" si="4"/>
        <v>1</v>
      </c>
      <c r="E20" s="31">
        <f>E3*100</f>
        <v>4000</v>
      </c>
      <c r="F20" s="32" t="s">
        <v>177</v>
      </c>
    </row>
    <row r="21" spans="1:8" x14ac:dyDescent="0.3">
      <c r="A21" s="1" t="str">
        <f t="shared" si="3"/>
        <v>Kaspersky Mobile Antivirus</v>
      </c>
      <c r="B21" s="1">
        <f t="shared" ref="B21:D21" si="5">IF(B4="Yes",1,2)</f>
        <v>2</v>
      </c>
      <c r="C21" s="1">
        <f t="shared" si="5"/>
        <v>1</v>
      </c>
      <c r="D21" s="1">
        <f t="shared" si="5"/>
        <v>2</v>
      </c>
      <c r="E21" s="1">
        <f t="shared" ref="E21:E29" si="6">E4*100</f>
        <v>750</v>
      </c>
    </row>
    <row r="22" spans="1:8" x14ac:dyDescent="0.3">
      <c r="A22" s="1" t="str">
        <f t="shared" si="3"/>
        <v>McAfee Mobile Security</v>
      </c>
      <c r="B22" s="1">
        <f t="shared" ref="B22:D22" si="7">IF(B5="Yes",1,2)</f>
        <v>2</v>
      </c>
      <c r="C22" s="1">
        <f t="shared" si="7"/>
        <v>1</v>
      </c>
      <c r="D22" s="1">
        <f t="shared" si="7"/>
        <v>1</v>
      </c>
      <c r="E22" s="1">
        <f t="shared" si="6"/>
        <v>2500</v>
      </c>
    </row>
    <row r="23" spans="1:8" x14ac:dyDescent="0.3">
      <c r="A23" s="1" t="str">
        <f t="shared" si="3"/>
        <v>Avast Mobile Security</v>
      </c>
      <c r="B23" s="1">
        <f t="shared" ref="B23:D23" si="8">IF(B6="Yes",1,2)</f>
        <v>2</v>
      </c>
      <c r="C23" s="1">
        <f t="shared" si="8"/>
        <v>1</v>
      </c>
      <c r="D23" s="1">
        <f t="shared" si="8"/>
        <v>1</v>
      </c>
      <c r="E23" s="1">
        <f t="shared" si="6"/>
        <v>2000</v>
      </c>
    </row>
    <row r="24" spans="1:8" x14ac:dyDescent="0.3">
      <c r="A24" s="1" t="str">
        <f t="shared" si="3"/>
        <v>Bitdefender Mobile Security</v>
      </c>
      <c r="B24" s="1">
        <f t="shared" ref="B24:D24" si="9">IF(B7="Yes",1,2)</f>
        <v>2</v>
      </c>
      <c r="C24" s="1">
        <f t="shared" si="9"/>
        <v>1</v>
      </c>
      <c r="D24" s="1">
        <f t="shared" si="9"/>
        <v>1</v>
      </c>
      <c r="E24" s="1">
        <f t="shared" si="6"/>
        <v>1250</v>
      </c>
    </row>
    <row r="25" spans="1:8" x14ac:dyDescent="0.3">
      <c r="A25" s="1" t="str">
        <f t="shared" si="3"/>
        <v>Sophos Intercept X for Mobile</v>
      </c>
      <c r="B25" s="1">
        <f t="shared" ref="B25:D25" si="10">IF(B8="Yes",1,2)</f>
        <v>2</v>
      </c>
      <c r="C25" s="1">
        <f t="shared" si="10"/>
        <v>1</v>
      </c>
      <c r="D25" s="1">
        <f t="shared" si="10"/>
        <v>1</v>
      </c>
      <c r="E25" s="1">
        <f t="shared" si="6"/>
        <v>1000</v>
      </c>
    </row>
    <row r="26" spans="1:8" x14ac:dyDescent="0.3">
      <c r="A26" s="1" t="str">
        <f t="shared" si="3"/>
        <v>Trend Micro Mobile Security</v>
      </c>
      <c r="B26" s="1">
        <f t="shared" ref="B26:D26" si="11">IF(B9="Yes",1,2)</f>
        <v>2</v>
      </c>
      <c r="C26" s="1">
        <f t="shared" si="11"/>
        <v>1</v>
      </c>
      <c r="D26" s="1">
        <f t="shared" si="11"/>
        <v>2</v>
      </c>
      <c r="E26" s="1">
        <f t="shared" si="6"/>
        <v>1500</v>
      </c>
    </row>
    <row r="27" spans="1:8" x14ac:dyDescent="0.3">
      <c r="A27" s="1" t="str">
        <f t="shared" si="3"/>
        <v>Lookout Security &amp; Antivirus</v>
      </c>
      <c r="B27" s="31">
        <f t="shared" ref="B27:D27" si="12">IF(B10="Yes",1,2)</f>
        <v>2</v>
      </c>
      <c r="C27" s="31">
        <f t="shared" si="12"/>
        <v>2</v>
      </c>
      <c r="D27" s="31">
        <f t="shared" si="12"/>
        <v>2</v>
      </c>
      <c r="E27" s="31">
        <f t="shared" si="6"/>
        <v>5000</v>
      </c>
      <c r="F27" s="32" t="s">
        <v>177</v>
      </c>
      <c r="G27" s="1" t="s">
        <v>179</v>
      </c>
    </row>
    <row r="28" spans="1:8" x14ac:dyDescent="0.3">
      <c r="A28" s="1" t="str">
        <f t="shared" si="3"/>
        <v>Malwarebytes Security</v>
      </c>
      <c r="B28" s="1">
        <f t="shared" ref="B28:D28" si="13">IF(B11="Yes",1,2)</f>
        <v>2</v>
      </c>
      <c r="C28" s="1">
        <f t="shared" si="13"/>
        <v>2</v>
      </c>
      <c r="D28" s="1">
        <f t="shared" si="13"/>
        <v>2</v>
      </c>
      <c r="E28" s="1">
        <f t="shared" si="6"/>
        <v>600</v>
      </c>
    </row>
    <row r="29" spans="1:8" x14ac:dyDescent="0.3">
      <c r="A29" s="1" t="str">
        <f t="shared" si="3"/>
        <v>AVG AntiVirus</v>
      </c>
      <c r="B29" s="1">
        <f t="shared" ref="B29:D29" si="14">IF(B12="Yes",1,2)</f>
        <v>2</v>
      </c>
      <c r="C29" s="1">
        <f t="shared" si="14"/>
        <v>1</v>
      </c>
      <c r="D29" s="1">
        <f t="shared" si="14"/>
        <v>1</v>
      </c>
      <c r="E29" s="1">
        <f t="shared" si="6"/>
        <v>2500</v>
      </c>
    </row>
    <row r="32" spans="1:8" x14ac:dyDescent="0.3">
      <c r="A32" s="1" t="s">
        <v>115</v>
      </c>
      <c r="B32" s="1" t="str">
        <f>B19</f>
        <v>Firewall</v>
      </c>
      <c r="C32" s="1" t="str">
        <f t="shared" ref="C32:D32" si="15">C19</f>
        <v>VPN</v>
      </c>
      <c r="D32" s="1" t="str">
        <f t="shared" si="15"/>
        <v>Parental Controls</v>
      </c>
      <c r="F32" s="1" t="str">
        <f>B32</f>
        <v>Firewall</v>
      </c>
      <c r="G32" s="1" t="str">
        <f t="shared" ref="G32:H32" si="16">C32</f>
        <v>VPN</v>
      </c>
      <c r="H32" s="1" t="str">
        <f t="shared" si="16"/>
        <v>Parental Controls</v>
      </c>
    </row>
    <row r="33" spans="1:14" x14ac:dyDescent="0.3">
      <c r="A33" s="1">
        <v>1</v>
      </c>
      <c r="B33" s="17">
        <v>2099.9997686745801</v>
      </c>
      <c r="C33" s="17">
        <v>1034.5157472271105</v>
      </c>
      <c r="D33" s="17">
        <v>865.48429107966831</v>
      </c>
      <c r="F33" s="17">
        <f>B33-B34</f>
        <v>2099.9997655754592</v>
      </c>
      <c r="G33" s="17">
        <f t="shared" ref="G33:H33" si="17">C33-C34</f>
        <v>0</v>
      </c>
      <c r="H33" s="17">
        <f t="shared" si="17"/>
        <v>0</v>
      </c>
    </row>
    <row r="34" spans="1:14" x14ac:dyDescent="0.3">
      <c r="A34" s="1">
        <v>2</v>
      </c>
      <c r="B34" s="17">
        <v>3.0991210439963783E-6</v>
      </c>
      <c r="C34" s="17">
        <v>1034.5157472271105</v>
      </c>
      <c r="D34" s="17">
        <v>865.48429107966831</v>
      </c>
    </row>
    <row r="35" spans="1:14" x14ac:dyDescent="0.3">
      <c r="A35" s="1" t="s">
        <v>117</v>
      </c>
      <c r="B35" s="1">
        <v>2</v>
      </c>
      <c r="C35" s="1">
        <v>3</v>
      </c>
      <c r="D35" s="1">
        <v>4</v>
      </c>
      <c r="G35" s="1" t="s">
        <v>119</v>
      </c>
      <c r="I35" s="1" t="s">
        <v>119</v>
      </c>
      <c r="K35" s="1" t="s">
        <v>176</v>
      </c>
      <c r="L35" s="1" t="s">
        <v>176</v>
      </c>
    </row>
    <row r="36" spans="1:14" x14ac:dyDescent="0.3">
      <c r="F36" s="1" t="s">
        <v>178</v>
      </c>
      <c r="G36" s="29">
        <f>SUMSQ(G38:G47)</f>
        <v>14745000.000000054</v>
      </c>
      <c r="H36" s="1" t="s">
        <v>171</v>
      </c>
      <c r="I36" s="29">
        <f>SUMSQ(I38:I47)</f>
        <v>15947639.888033519</v>
      </c>
      <c r="K36" s="29">
        <f>SUM(K38:K47)</f>
        <v>8800.0002344245422</v>
      </c>
      <c r="L36" s="29">
        <f>SUM(L38:L47)</f>
        <v>9806.8902852608808</v>
      </c>
    </row>
    <row r="37" spans="1:14" x14ac:dyDescent="0.3">
      <c r="A37" s="1" t="s">
        <v>116</v>
      </c>
      <c r="B37" s="1" t="str">
        <f>B32</f>
        <v>Firewall</v>
      </c>
      <c r="C37" s="1" t="str">
        <f t="shared" ref="C37:D37" si="18">C32</f>
        <v>VPN</v>
      </c>
      <c r="D37" s="1" t="str">
        <f t="shared" si="18"/>
        <v>Parental Controls</v>
      </c>
      <c r="E37" s="1" t="str">
        <f>E19</f>
        <v>Price2 (USD)</v>
      </c>
      <c r="F37" s="1" t="s">
        <v>116</v>
      </c>
      <c r="G37" s="1" t="s">
        <v>118</v>
      </c>
      <c r="H37" s="1" t="s">
        <v>116</v>
      </c>
      <c r="I37" s="1" t="s">
        <v>172</v>
      </c>
      <c r="K37" s="1" t="s">
        <v>174</v>
      </c>
      <c r="L37" s="1" t="s">
        <v>175</v>
      </c>
    </row>
    <row r="38" spans="1:14" x14ac:dyDescent="0.3">
      <c r="A38" s="1" t="str">
        <f>A20</f>
        <v>Norton Mobile Security</v>
      </c>
      <c r="B38" s="18">
        <f>VLOOKUP(B20,$A$33:$D$34,B$35,0)</f>
        <v>2099.9997686745801</v>
      </c>
      <c r="C38" s="18">
        <f t="shared" ref="C38:D38" si="19">VLOOKUP(C20,$A$33:$D$34,C$35,0)</f>
        <v>1034.5157472271105</v>
      </c>
      <c r="D38" s="18">
        <f t="shared" si="19"/>
        <v>865.48429107966831</v>
      </c>
      <c r="E38" s="18">
        <f t="shared" ref="E38:E47" si="20">E20</f>
        <v>4000</v>
      </c>
      <c r="F38" s="18">
        <f>SUM(B38:D38)</f>
        <v>3999.9998069813587</v>
      </c>
      <c r="G38" s="18">
        <f>E38-F38</f>
        <v>1.9301864131193724E-4</v>
      </c>
      <c r="H38" s="18">
        <f>E78/$C$92</f>
        <v>3077.7302840664283</v>
      </c>
      <c r="I38" s="18">
        <f>E38-H38</f>
        <v>922.26971593357166</v>
      </c>
      <c r="K38" s="18">
        <f>ABS(G38)</f>
        <v>1.9301864131193724E-4</v>
      </c>
      <c r="L38" s="18">
        <f>ABS(I38)</f>
        <v>922.26971593357166</v>
      </c>
    </row>
    <row r="39" spans="1:14" x14ac:dyDescent="0.3">
      <c r="A39" s="1" t="str">
        <f t="shared" ref="A39:A47" si="21">A21</f>
        <v>Kaspersky Mobile Antivirus</v>
      </c>
      <c r="B39" s="18">
        <f t="shared" ref="B39:D39" si="22">VLOOKUP(B21,$A$33:$D$34,B$35,0)</f>
        <v>3.0991210439963783E-6</v>
      </c>
      <c r="C39" s="18">
        <f t="shared" si="22"/>
        <v>1034.5157472271105</v>
      </c>
      <c r="D39" s="18">
        <f t="shared" si="22"/>
        <v>865.48429107966831</v>
      </c>
      <c r="E39" s="18">
        <f t="shared" si="20"/>
        <v>750</v>
      </c>
      <c r="F39" s="18">
        <f t="shared" ref="F39:F47" si="23">SUM(B39:D39)</f>
        <v>1900.0000414058998</v>
      </c>
      <c r="G39" s="18">
        <f t="shared" ref="G39:G47" si="24">E39-F39</f>
        <v>-1150.0000414058998</v>
      </c>
      <c r="H39" s="18">
        <f t="shared" ref="H39:H47" si="25">E79/$C$92</f>
        <v>1966.3701864625857</v>
      </c>
      <c r="I39" s="18">
        <f t="shared" ref="I39:I47" si="26">E39-H39</f>
        <v>-1216.3701864625857</v>
      </c>
      <c r="K39" s="18">
        <f t="shared" ref="K39:K48" si="27">ABS(G39)</f>
        <v>1150.0000414058998</v>
      </c>
      <c r="L39" s="18">
        <f t="shared" ref="L39:L48" si="28">ABS(I39)</f>
        <v>1216.3701864625857</v>
      </c>
    </row>
    <row r="40" spans="1:14" x14ac:dyDescent="0.3">
      <c r="A40" s="1" t="str">
        <f t="shared" si="21"/>
        <v>McAfee Mobile Security</v>
      </c>
      <c r="B40" s="18">
        <f t="shared" ref="B40:D40" si="29">VLOOKUP(B22,$A$33:$D$34,B$35,0)</f>
        <v>3.0991210439963783E-6</v>
      </c>
      <c r="C40" s="18">
        <f t="shared" si="29"/>
        <v>1034.5157472271105</v>
      </c>
      <c r="D40" s="18">
        <f t="shared" si="29"/>
        <v>865.48429107966831</v>
      </c>
      <c r="E40" s="18">
        <f t="shared" si="20"/>
        <v>2500</v>
      </c>
      <c r="F40" s="18">
        <f t="shared" si="23"/>
        <v>1900.0000414058998</v>
      </c>
      <c r="G40" s="18">
        <f t="shared" si="24"/>
        <v>599.99995859410024</v>
      </c>
      <c r="H40" s="18">
        <f t="shared" si="25"/>
        <v>2051.8801964021377</v>
      </c>
      <c r="I40" s="18">
        <f t="shared" si="26"/>
        <v>448.1198035978623</v>
      </c>
      <c r="K40" s="18">
        <f t="shared" si="27"/>
        <v>599.99995859410024</v>
      </c>
      <c r="L40" s="18">
        <f t="shared" si="28"/>
        <v>448.1198035978623</v>
      </c>
    </row>
    <row r="41" spans="1:14" x14ac:dyDescent="0.3">
      <c r="A41" s="1" t="str">
        <f t="shared" si="21"/>
        <v>Avast Mobile Security</v>
      </c>
      <c r="B41" s="18">
        <f t="shared" ref="B41:D41" si="30">VLOOKUP(B23,$A$33:$D$34,B$35,0)</f>
        <v>3.0991210439963783E-6</v>
      </c>
      <c r="C41" s="18">
        <f t="shared" si="30"/>
        <v>1034.5157472271105</v>
      </c>
      <c r="D41" s="18">
        <f t="shared" si="30"/>
        <v>865.48429107966831</v>
      </c>
      <c r="E41" s="18">
        <f t="shared" si="20"/>
        <v>2000</v>
      </c>
      <c r="F41" s="18">
        <f t="shared" si="23"/>
        <v>1900.0000414058998</v>
      </c>
      <c r="G41" s="18">
        <f t="shared" si="24"/>
        <v>99.999958594100235</v>
      </c>
      <c r="H41" s="18">
        <f t="shared" si="25"/>
        <v>2051.8801964021377</v>
      </c>
      <c r="I41" s="18">
        <f t="shared" si="26"/>
        <v>-51.880196402137699</v>
      </c>
      <c r="K41" s="18">
        <f t="shared" si="27"/>
        <v>99.999958594100235</v>
      </c>
      <c r="L41" s="18">
        <f t="shared" si="28"/>
        <v>51.880196402137699</v>
      </c>
      <c r="N41" s="29"/>
    </row>
    <row r="42" spans="1:14" x14ac:dyDescent="0.3">
      <c r="A42" s="1" t="str">
        <f t="shared" si="21"/>
        <v>Bitdefender Mobile Security</v>
      </c>
      <c r="B42" s="18">
        <f t="shared" ref="B42:D42" si="31">VLOOKUP(B24,$A$33:$D$34,B$35,0)</f>
        <v>3.0991210439963783E-6</v>
      </c>
      <c r="C42" s="18">
        <f t="shared" si="31"/>
        <v>1034.5157472271105</v>
      </c>
      <c r="D42" s="18">
        <f t="shared" si="31"/>
        <v>865.48429107966831</v>
      </c>
      <c r="E42" s="18">
        <f t="shared" si="20"/>
        <v>1250</v>
      </c>
      <c r="F42" s="18">
        <f t="shared" si="23"/>
        <v>1900.0000414058998</v>
      </c>
      <c r="G42" s="18">
        <f t="shared" si="24"/>
        <v>-650.00004140589976</v>
      </c>
      <c r="H42" s="18">
        <f t="shared" si="25"/>
        <v>2051.8801964021377</v>
      </c>
      <c r="I42" s="18">
        <f t="shared" si="26"/>
        <v>-801.8801964021377</v>
      </c>
      <c r="K42" s="18">
        <f t="shared" si="27"/>
        <v>650.00004140589976</v>
      </c>
      <c r="L42" s="18">
        <f t="shared" si="28"/>
        <v>801.8801964021377</v>
      </c>
    </row>
    <row r="43" spans="1:14" x14ac:dyDescent="0.3">
      <c r="A43" s="1" t="str">
        <f t="shared" si="21"/>
        <v>Sophos Intercept X for Mobile</v>
      </c>
      <c r="B43" s="18">
        <f t="shared" ref="B43:D43" si="32">VLOOKUP(B25,$A$33:$D$34,B$35,0)</f>
        <v>3.0991210439963783E-6</v>
      </c>
      <c r="C43" s="18">
        <f t="shared" si="32"/>
        <v>1034.5157472271105</v>
      </c>
      <c r="D43" s="18">
        <f t="shared" si="32"/>
        <v>865.48429107966831</v>
      </c>
      <c r="E43" s="18">
        <f t="shared" si="20"/>
        <v>1000</v>
      </c>
      <c r="F43" s="18">
        <f t="shared" si="23"/>
        <v>1900.0000414058998</v>
      </c>
      <c r="G43" s="18">
        <f t="shared" si="24"/>
        <v>-900.00004140589976</v>
      </c>
      <c r="H43" s="18">
        <f t="shared" si="25"/>
        <v>2051.8801964021377</v>
      </c>
      <c r="I43" s="18">
        <f t="shared" si="26"/>
        <v>-1051.8801964021377</v>
      </c>
      <c r="K43" s="18">
        <f t="shared" si="27"/>
        <v>900.00004140589976</v>
      </c>
      <c r="L43" s="18">
        <f t="shared" si="28"/>
        <v>1051.8801964021377</v>
      </c>
    </row>
    <row r="44" spans="1:14" x14ac:dyDescent="0.3">
      <c r="A44" s="1" t="str">
        <f t="shared" si="21"/>
        <v>Trend Micro Mobile Security</v>
      </c>
      <c r="B44" s="18">
        <f t="shared" ref="B44:D44" si="33">VLOOKUP(B26,$A$33:$D$34,B$35,0)</f>
        <v>3.0991210439963783E-6</v>
      </c>
      <c r="C44" s="18">
        <f t="shared" si="33"/>
        <v>1034.5157472271105</v>
      </c>
      <c r="D44" s="18">
        <f t="shared" si="33"/>
        <v>865.48429107966831</v>
      </c>
      <c r="E44" s="18">
        <f t="shared" si="20"/>
        <v>1500</v>
      </c>
      <c r="F44" s="18">
        <f t="shared" si="23"/>
        <v>1900.0000414058998</v>
      </c>
      <c r="G44" s="18">
        <f t="shared" si="24"/>
        <v>-400.00004140589976</v>
      </c>
      <c r="H44" s="18">
        <f t="shared" si="25"/>
        <v>1966.3701864625857</v>
      </c>
      <c r="I44" s="18">
        <f t="shared" si="26"/>
        <v>-466.37018646258571</v>
      </c>
      <c r="K44" s="18">
        <f t="shared" si="27"/>
        <v>400.00004140589976</v>
      </c>
      <c r="L44" s="18">
        <f t="shared" si="28"/>
        <v>466.37018646258571</v>
      </c>
    </row>
    <row r="45" spans="1:14" x14ac:dyDescent="0.3">
      <c r="A45" s="1" t="str">
        <f t="shared" si="21"/>
        <v>Lookout Security &amp; Antivirus</v>
      </c>
      <c r="B45" s="18">
        <f t="shared" ref="B45:D45" si="34">VLOOKUP(B27,$A$33:$D$34,B$35,0)</f>
        <v>3.0991210439963783E-6</v>
      </c>
      <c r="C45" s="18">
        <f t="shared" si="34"/>
        <v>1034.5157472271105</v>
      </c>
      <c r="D45" s="18">
        <f t="shared" si="34"/>
        <v>865.48429107966831</v>
      </c>
      <c r="E45" s="18">
        <f t="shared" si="20"/>
        <v>5000</v>
      </c>
      <c r="F45" s="18">
        <f t="shared" si="23"/>
        <v>1900.0000414058998</v>
      </c>
      <c r="G45" s="18">
        <f t="shared" si="24"/>
        <v>3099.9999585941005</v>
      </c>
      <c r="H45" s="18">
        <f t="shared" si="25"/>
        <v>1915.0641804988543</v>
      </c>
      <c r="I45" s="18">
        <f t="shared" si="26"/>
        <v>3084.9358195011455</v>
      </c>
      <c r="K45" s="18">
        <f t="shared" si="27"/>
        <v>3099.9999585941005</v>
      </c>
      <c r="L45" s="18">
        <f t="shared" si="28"/>
        <v>3084.9358195011455</v>
      </c>
    </row>
    <row r="46" spans="1:14" x14ac:dyDescent="0.3">
      <c r="A46" s="1" t="str">
        <f t="shared" si="21"/>
        <v>Malwarebytes Security</v>
      </c>
      <c r="B46" s="18">
        <f t="shared" ref="B46:D46" si="35">VLOOKUP(B28,$A$33:$D$34,B$35,0)</f>
        <v>3.0991210439963783E-6</v>
      </c>
      <c r="C46" s="18">
        <f t="shared" si="35"/>
        <v>1034.5157472271105</v>
      </c>
      <c r="D46" s="18">
        <f t="shared" si="35"/>
        <v>865.48429107966831</v>
      </c>
      <c r="E46" s="18">
        <f t="shared" si="20"/>
        <v>600</v>
      </c>
      <c r="F46" s="18">
        <f t="shared" si="23"/>
        <v>1900.0000414058998</v>
      </c>
      <c r="G46" s="18">
        <f t="shared" si="24"/>
        <v>-1300.0000414058998</v>
      </c>
      <c r="H46" s="18">
        <f t="shared" si="25"/>
        <v>1915.0641804988543</v>
      </c>
      <c r="I46" s="18">
        <f t="shared" si="26"/>
        <v>-1315.0641804988543</v>
      </c>
      <c r="K46" s="18">
        <f t="shared" si="27"/>
        <v>1300.0000414058998</v>
      </c>
      <c r="L46" s="18">
        <f t="shared" si="28"/>
        <v>1315.0641804988543</v>
      </c>
    </row>
    <row r="47" spans="1:14" x14ac:dyDescent="0.3">
      <c r="A47" s="1" t="str">
        <f t="shared" si="21"/>
        <v>AVG AntiVirus</v>
      </c>
      <c r="B47" s="18">
        <f t="shared" ref="B47:D47" si="36">VLOOKUP(B29,$A$33:$D$34,B$35,0)</f>
        <v>3.0991210439963783E-6</v>
      </c>
      <c r="C47" s="18">
        <f t="shared" si="36"/>
        <v>1034.5157472271105</v>
      </c>
      <c r="D47" s="18">
        <f t="shared" si="36"/>
        <v>865.48429107966831</v>
      </c>
      <c r="E47" s="18">
        <f t="shared" si="20"/>
        <v>2500</v>
      </c>
      <c r="F47" s="18">
        <f t="shared" si="23"/>
        <v>1900.0000414058998</v>
      </c>
      <c r="G47" s="18">
        <f t="shared" si="24"/>
        <v>599.99995859410024</v>
      </c>
      <c r="H47" s="18">
        <f t="shared" si="25"/>
        <v>2051.8801964021377</v>
      </c>
      <c r="I47" s="18">
        <f t="shared" si="26"/>
        <v>448.1198035978623</v>
      </c>
      <c r="K47" s="18">
        <f t="shared" si="27"/>
        <v>599.99995859410024</v>
      </c>
      <c r="L47" s="18">
        <f t="shared" si="28"/>
        <v>448.1198035978623</v>
      </c>
    </row>
    <row r="48" spans="1:14" x14ac:dyDescent="0.3">
      <c r="A48" s="1" t="s">
        <v>173</v>
      </c>
      <c r="E48" s="18">
        <f>SUM(E38:E47)</f>
        <v>21100</v>
      </c>
      <c r="F48" s="18">
        <f>SUM(F38:F47)</f>
        <v>21100.000179634455</v>
      </c>
      <c r="G48" s="18">
        <f>SUM(G38:G47)</f>
        <v>-1.7963445634450181E-4</v>
      </c>
      <c r="H48" s="18">
        <f>SUM(H38:H47)</f>
        <v>21099.999999999996</v>
      </c>
      <c r="I48" s="18">
        <f>SUM(I38:I47)</f>
        <v>2.9558577807620168E-12</v>
      </c>
      <c r="K48" s="18"/>
      <c r="L48" s="18"/>
    </row>
    <row r="49" spans="1:12" x14ac:dyDescent="0.3">
      <c r="E49" s="1" t="s">
        <v>180</v>
      </c>
      <c r="F49" s="18">
        <f>CORREL(F38:F47,E38:E47)</f>
        <v>0.4605292688182604</v>
      </c>
      <c r="G49" s="33" t="s">
        <v>181</v>
      </c>
    </row>
    <row r="51" spans="1:12" ht="18" x14ac:dyDescent="0.3">
      <c r="A51" s="19"/>
      <c r="B51"/>
      <c r="C51"/>
      <c r="D51" t="s">
        <v>168</v>
      </c>
      <c r="E51"/>
      <c r="F51"/>
      <c r="G51"/>
      <c r="H51"/>
      <c r="I51"/>
      <c r="J51"/>
      <c r="K51"/>
      <c r="L51"/>
    </row>
    <row r="52" spans="1:12" x14ac:dyDescent="0.3">
      <c r="A52" s="20"/>
      <c r="B52"/>
      <c r="C52"/>
      <c r="D52" t="s">
        <v>169</v>
      </c>
      <c r="E52"/>
      <c r="F52"/>
      <c r="G52"/>
      <c r="H52"/>
      <c r="I52"/>
      <c r="J52"/>
      <c r="K52"/>
      <c r="L52"/>
    </row>
    <row r="53" spans="1:12" x14ac:dyDescent="0.3">
      <c r="A53"/>
      <c r="B53"/>
      <c r="C53"/>
      <c r="D53" t="s">
        <v>170</v>
      </c>
      <c r="E53"/>
      <c r="F53"/>
      <c r="G53"/>
      <c r="H53"/>
      <c r="I53"/>
      <c r="J53"/>
      <c r="K53"/>
      <c r="L53"/>
    </row>
    <row r="54" spans="1:12" x14ac:dyDescent="0.3">
      <c r="A54"/>
      <c r="B54"/>
      <c r="C54"/>
      <c r="D54"/>
      <c r="E54"/>
      <c r="F54"/>
      <c r="G54"/>
      <c r="H54"/>
      <c r="I54"/>
      <c r="J54"/>
      <c r="K54"/>
      <c r="L54"/>
    </row>
    <row r="55" spans="1:12" ht="18" x14ac:dyDescent="0.3">
      <c r="A55" s="21" t="s">
        <v>120</v>
      </c>
      <c r="B55" s="22">
        <v>2308651</v>
      </c>
      <c r="C55" s="21" t="s">
        <v>121</v>
      </c>
      <c r="D55" s="22">
        <v>10</v>
      </c>
      <c r="E55" s="21" t="s">
        <v>122</v>
      </c>
      <c r="F55" s="22">
        <v>3</v>
      </c>
      <c r="G55" s="21" t="s">
        <v>123</v>
      </c>
      <c r="H55" s="22">
        <v>2</v>
      </c>
      <c r="I55" s="21" t="s">
        <v>124</v>
      </c>
      <c r="J55" s="22">
        <v>0</v>
      </c>
      <c r="K55" s="21" t="s">
        <v>125</v>
      </c>
      <c r="L55" s="22" t="s">
        <v>126</v>
      </c>
    </row>
    <row r="56" spans="1:12" ht="18.600000000000001" thickBot="1" x14ac:dyDescent="0.35">
      <c r="A56" s="19"/>
      <c r="B56"/>
      <c r="C56"/>
      <c r="D56"/>
      <c r="E56"/>
      <c r="F56"/>
      <c r="G56"/>
      <c r="H56"/>
      <c r="I56"/>
      <c r="J56"/>
      <c r="K56"/>
      <c r="L56"/>
    </row>
    <row r="57" spans="1:12" ht="15" thickBot="1" x14ac:dyDescent="0.35">
      <c r="A57" s="23" t="s">
        <v>127</v>
      </c>
      <c r="B57" s="23" t="s">
        <v>128</v>
      </c>
      <c r="C57" s="23" t="s">
        <v>129</v>
      </c>
      <c r="D57" s="23" t="s">
        <v>130</v>
      </c>
      <c r="E57" s="23" t="s">
        <v>131</v>
      </c>
      <c r="F57"/>
      <c r="G57"/>
      <c r="H57"/>
      <c r="I57"/>
      <c r="J57"/>
      <c r="K57"/>
      <c r="L57"/>
    </row>
    <row r="58" spans="1:12" ht="15" thickBot="1" x14ac:dyDescent="0.35">
      <c r="A58" s="23" t="s">
        <v>132</v>
      </c>
      <c r="B58" s="24">
        <v>1</v>
      </c>
      <c r="C58" s="24">
        <v>1</v>
      </c>
      <c r="D58" s="24">
        <v>1</v>
      </c>
      <c r="E58" s="24">
        <v>4000</v>
      </c>
      <c r="F58"/>
      <c r="G58"/>
      <c r="H58"/>
      <c r="I58"/>
      <c r="J58"/>
      <c r="K58"/>
      <c r="L58"/>
    </row>
    <row r="59" spans="1:12" ht="15" thickBot="1" x14ac:dyDescent="0.35">
      <c r="A59" s="23" t="s">
        <v>133</v>
      </c>
      <c r="B59" s="24">
        <v>2</v>
      </c>
      <c r="C59" s="24">
        <v>1</v>
      </c>
      <c r="D59" s="24">
        <v>2</v>
      </c>
      <c r="E59" s="24">
        <v>750</v>
      </c>
      <c r="F59"/>
      <c r="G59"/>
      <c r="H59"/>
      <c r="I59"/>
      <c r="J59"/>
      <c r="K59"/>
      <c r="L59"/>
    </row>
    <row r="60" spans="1:12" ht="15" thickBot="1" x14ac:dyDescent="0.35">
      <c r="A60" s="23" t="s">
        <v>134</v>
      </c>
      <c r="B60" s="24">
        <v>2</v>
      </c>
      <c r="C60" s="24">
        <v>1</v>
      </c>
      <c r="D60" s="24">
        <v>1</v>
      </c>
      <c r="E60" s="24">
        <v>2500</v>
      </c>
      <c r="F60"/>
      <c r="G60"/>
      <c r="H60"/>
      <c r="I60"/>
      <c r="J60"/>
      <c r="K60"/>
      <c r="L60"/>
    </row>
    <row r="61" spans="1:12" ht="15" thickBot="1" x14ac:dyDescent="0.35">
      <c r="A61" s="23" t="s">
        <v>135</v>
      </c>
      <c r="B61" s="24">
        <v>2</v>
      </c>
      <c r="C61" s="24">
        <v>1</v>
      </c>
      <c r="D61" s="24">
        <v>1</v>
      </c>
      <c r="E61" s="24">
        <v>2000</v>
      </c>
      <c r="F61"/>
      <c r="G61"/>
      <c r="H61"/>
      <c r="I61"/>
      <c r="J61"/>
      <c r="K61"/>
      <c r="L61"/>
    </row>
    <row r="62" spans="1:12" ht="15" thickBot="1" x14ac:dyDescent="0.35">
      <c r="A62" s="23" t="s">
        <v>136</v>
      </c>
      <c r="B62" s="24">
        <v>2</v>
      </c>
      <c r="C62" s="24">
        <v>1</v>
      </c>
      <c r="D62" s="24">
        <v>1</v>
      </c>
      <c r="E62" s="24">
        <v>1250</v>
      </c>
      <c r="F62"/>
      <c r="G62"/>
      <c r="H62"/>
      <c r="I62"/>
      <c r="J62"/>
      <c r="K62"/>
      <c r="L62"/>
    </row>
    <row r="63" spans="1:12" ht="15" thickBot="1" x14ac:dyDescent="0.35">
      <c r="A63" s="23" t="s">
        <v>137</v>
      </c>
      <c r="B63" s="24">
        <v>2</v>
      </c>
      <c r="C63" s="24">
        <v>1</v>
      </c>
      <c r="D63" s="24">
        <v>1</v>
      </c>
      <c r="E63" s="24">
        <v>1000</v>
      </c>
      <c r="F63"/>
      <c r="G63"/>
      <c r="H63"/>
      <c r="I63"/>
      <c r="J63"/>
      <c r="K63"/>
      <c r="L63"/>
    </row>
    <row r="64" spans="1:12" ht="15" thickBot="1" x14ac:dyDescent="0.35">
      <c r="A64" s="23" t="s">
        <v>138</v>
      </c>
      <c r="B64" s="24">
        <v>2</v>
      </c>
      <c r="C64" s="24">
        <v>1</v>
      </c>
      <c r="D64" s="24">
        <v>2</v>
      </c>
      <c r="E64" s="24">
        <v>1500</v>
      </c>
      <c r="F64"/>
      <c r="G64"/>
      <c r="H64"/>
      <c r="I64"/>
      <c r="J64"/>
      <c r="K64"/>
      <c r="L64"/>
    </row>
    <row r="65" spans="1:12" ht="15" thickBot="1" x14ac:dyDescent="0.35">
      <c r="A65" s="23" t="s">
        <v>139</v>
      </c>
      <c r="B65" s="24">
        <v>2</v>
      </c>
      <c r="C65" s="24">
        <v>2</v>
      </c>
      <c r="D65" s="24">
        <v>2</v>
      </c>
      <c r="E65" s="24">
        <v>5000</v>
      </c>
      <c r="F65"/>
      <c r="G65"/>
      <c r="H65"/>
      <c r="I65"/>
      <c r="J65"/>
      <c r="K65"/>
      <c r="L65"/>
    </row>
    <row r="66" spans="1:12" ht="15" thickBot="1" x14ac:dyDescent="0.35">
      <c r="A66" s="23" t="s">
        <v>140</v>
      </c>
      <c r="B66" s="24">
        <v>2</v>
      </c>
      <c r="C66" s="24">
        <v>2</v>
      </c>
      <c r="D66" s="24">
        <v>2</v>
      </c>
      <c r="E66" s="24">
        <v>600</v>
      </c>
      <c r="F66"/>
      <c r="G66"/>
      <c r="H66"/>
      <c r="I66"/>
      <c r="J66"/>
      <c r="K66"/>
      <c r="L66"/>
    </row>
    <row r="67" spans="1:12" ht="15" thickBot="1" x14ac:dyDescent="0.35">
      <c r="A67" s="23" t="s">
        <v>141</v>
      </c>
      <c r="B67" s="24">
        <v>2</v>
      </c>
      <c r="C67" s="24">
        <v>1</v>
      </c>
      <c r="D67" s="24">
        <v>1</v>
      </c>
      <c r="E67" s="24">
        <v>2500</v>
      </c>
      <c r="F67"/>
      <c r="G67"/>
      <c r="H67"/>
      <c r="I67"/>
      <c r="J67"/>
      <c r="K67"/>
      <c r="L67"/>
    </row>
    <row r="68" spans="1:12" ht="18.600000000000001" thickBot="1" x14ac:dyDescent="0.35">
      <c r="A68" s="19"/>
      <c r="B68"/>
      <c r="C68"/>
      <c r="D68"/>
      <c r="E68"/>
      <c r="F68"/>
      <c r="G68"/>
      <c r="H68"/>
      <c r="I68"/>
      <c r="J68"/>
      <c r="K68"/>
      <c r="L68"/>
    </row>
    <row r="69" spans="1:12" ht="15" thickBot="1" x14ac:dyDescent="0.35">
      <c r="A69" s="23" t="s">
        <v>142</v>
      </c>
      <c r="B69" s="23" t="s">
        <v>128</v>
      </c>
      <c r="C69" s="23" t="s">
        <v>129</v>
      </c>
      <c r="D69" s="23" t="s">
        <v>130</v>
      </c>
      <c r="E69"/>
      <c r="F69"/>
      <c r="G69"/>
      <c r="H69"/>
      <c r="I69"/>
      <c r="J69"/>
      <c r="K69"/>
      <c r="L69"/>
    </row>
    <row r="70" spans="1:12" ht="15" thickBot="1" x14ac:dyDescent="0.35">
      <c r="A70" s="23" t="s">
        <v>143</v>
      </c>
      <c r="B70" s="24" t="s">
        <v>144</v>
      </c>
      <c r="C70" s="24" t="s">
        <v>145</v>
      </c>
      <c r="D70" s="24" t="s">
        <v>146</v>
      </c>
      <c r="E70"/>
      <c r="F70"/>
      <c r="G70"/>
      <c r="H70"/>
      <c r="I70"/>
      <c r="J70"/>
      <c r="K70"/>
      <c r="L70"/>
    </row>
    <row r="71" spans="1:12" ht="15" thickBot="1" x14ac:dyDescent="0.35">
      <c r="A71" s="23" t="s">
        <v>147</v>
      </c>
      <c r="B71" s="24" t="s">
        <v>148</v>
      </c>
      <c r="C71" s="24" t="s">
        <v>149</v>
      </c>
      <c r="D71" s="24" t="s">
        <v>150</v>
      </c>
      <c r="E71"/>
      <c r="F71"/>
      <c r="G71"/>
      <c r="H71"/>
      <c r="I71"/>
      <c r="J71"/>
      <c r="K71"/>
      <c r="L71"/>
    </row>
    <row r="72" spans="1:12" ht="18.600000000000001" thickBot="1" x14ac:dyDescent="0.35">
      <c r="A72" s="19"/>
      <c r="B72"/>
      <c r="C72"/>
      <c r="D72"/>
      <c r="E72"/>
      <c r="F72"/>
      <c r="G72"/>
      <c r="H72"/>
      <c r="I72"/>
      <c r="J72"/>
      <c r="K72"/>
      <c r="L72"/>
    </row>
    <row r="73" spans="1:12" ht="15" thickBot="1" x14ac:dyDescent="0.35">
      <c r="A73" s="23" t="s">
        <v>151</v>
      </c>
      <c r="B73" s="23" t="s">
        <v>128</v>
      </c>
      <c r="C73" s="23" t="s">
        <v>129</v>
      </c>
      <c r="D73" s="23" t="s">
        <v>130</v>
      </c>
      <c r="E73"/>
      <c r="F73"/>
      <c r="G73"/>
      <c r="H73"/>
      <c r="I73"/>
      <c r="J73"/>
      <c r="K73"/>
      <c r="L73"/>
    </row>
    <row r="74" spans="1:12" ht="15" thickBot="1" x14ac:dyDescent="0.35">
      <c r="A74" s="23" t="s">
        <v>143</v>
      </c>
      <c r="B74" s="24">
        <v>1139.8</v>
      </c>
      <c r="C74" s="24">
        <v>284.89999999999998</v>
      </c>
      <c r="D74" s="24">
        <v>1994.6</v>
      </c>
      <c r="E74"/>
      <c r="F74"/>
      <c r="G74"/>
      <c r="H74"/>
      <c r="I74"/>
      <c r="J74"/>
      <c r="K74"/>
      <c r="L74"/>
    </row>
    <row r="75" spans="1:12" ht="15" thickBot="1" x14ac:dyDescent="0.35">
      <c r="A75" s="23" t="s">
        <v>147</v>
      </c>
      <c r="B75" s="24">
        <v>0</v>
      </c>
      <c r="C75" s="24">
        <v>228</v>
      </c>
      <c r="D75" s="24">
        <v>1899.6</v>
      </c>
      <c r="E75"/>
      <c r="F75"/>
      <c r="G75"/>
      <c r="H75"/>
      <c r="I75"/>
      <c r="J75"/>
      <c r="K75"/>
      <c r="L75"/>
    </row>
    <row r="76" spans="1:12" ht="18.600000000000001" thickBot="1" x14ac:dyDescent="0.35">
      <c r="A76" s="19"/>
      <c r="B76"/>
      <c r="C76"/>
      <c r="D76"/>
      <c r="E76"/>
      <c r="F76"/>
      <c r="G76"/>
      <c r="H76"/>
      <c r="I76"/>
      <c r="J76"/>
      <c r="K76"/>
      <c r="L76"/>
    </row>
    <row r="77" spans="1:12" ht="15" thickBot="1" x14ac:dyDescent="0.35">
      <c r="A77" s="23" t="s">
        <v>152</v>
      </c>
      <c r="B77" s="23" t="s">
        <v>128</v>
      </c>
      <c r="C77" s="23" t="s">
        <v>129</v>
      </c>
      <c r="D77" s="23" t="s">
        <v>130</v>
      </c>
      <c r="E77" s="23" t="s">
        <v>153</v>
      </c>
      <c r="F77" s="23" t="s">
        <v>154</v>
      </c>
      <c r="G77" s="23" t="s">
        <v>155</v>
      </c>
      <c r="H77" s="23" t="s">
        <v>156</v>
      </c>
      <c r="I77"/>
      <c r="J77"/>
      <c r="K77"/>
      <c r="L77"/>
    </row>
    <row r="78" spans="1:12" ht="15" thickBot="1" x14ac:dyDescent="0.35">
      <c r="A78" s="23" t="s">
        <v>132</v>
      </c>
      <c r="B78" s="24">
        <v>1139.8</v>
      </c>
      <c r="C78" s="24">
        <v>284.89999999999998</v>
      </c>
      <c r="D78" s="24">
        <v>1994.6</v>
      </c>
      <c r="E78" s="24">
        <v>3419.3</v>
      </c>
      <c r="F78" s="24">
        <v>4000</v>
      </c>
      <c r="G78" s="24">
        <v>580.70000000000005</v>
      </c>
      <c r="H78" s="24">
        <v>14.52</v>
      </c>
      <c r="I78"/>
      <c r="J78"/>
      <c r="K78"/>
      <c r="L78"/>
    </row>
    <row r="79" spans="1:12" ht="15" thickBot="1" x14ac:dyDescent="0.35">
      <c r="A79" s="23" t="s">
        <v>133</v>
      </c>
      <c r="B79" s="24">
        <v>0</v>
      </c>
      <c r="C79" s="24">
        <v>284.89999999999998</v>
      </c>
      <c r="D79" s="24">
        <v>1899.6</v>
      </c>
      <c r="E79" s="24">
        <v>2184.6</v>
      </c>
      <c r="F79" s="24">
        <v>750</v>
      </c>
      <c r="G79" s="24">
        <v>-1434.6</v>
      </c>
      <c r="H79" s="24">
        <v>-191.28</v>
      </c>
      <c r="I79"/>
      <c r="J79"/>
      <c r="K79"/>
      <c r="L79"/>
    </row>
    <row r="80" spans="1:12" ht="15" thickBot="1" x14ac:dyDescent="0.35">
      <c r="A80" s="23" t="s">
        <v>134</v>
      </c>
      <c r="B80" s="24">
        <v>0</v>
      </c>
      <c r="C80" s="24">
        <v>284.89999999999998</v>
      </c>
      <c r="D80" s="24">
        <v>1994.6</v>
      </c>
      <c r="E80" s="24">
        <v>2279.6</v>
      </c>
      <c r="F80" s="24">
        <v>2500</v>
      </c>
      <c r="G80" s="24">
        <v>220.4</v>
      </c>
      <c r="H80" s="24">
        <v>8.82</v>
      </c>
      <c r="I80"/>
      <c r="J80"/>
      <c r="K80"/>
      <c r="L80"/>
    </row>
    <row r="81" spans="1:12" ht="15" thickBot="1" x14ac:dyDescent="0.35">
      <c r="A81" s="23" t="s">
        <v>135</v>
      </c>
      <c r="B81" s="24">
        <v>0</v>
      </c>
      <c r="C81" s="24">
        <v>284.89999999999998</v>
      </c>
      <c r="D81" s="24">
        <v>1994.6</v>
      </c>
      <c r="E81" s="24">
        <v>2279.6</v>
      </c>
      <c r="F81" s="24">
        <v>2000</v>
      </c>
      <c r="G81" s="24">
        <v>-279.60000000000002</v>
      </c>
      <c r="H81" s="24">
        <v>-13.98</v>
      </c>
      <c r="I81"/>
      <c r="J81"/>
      <c r="K81"/>
      <c r="L81"/>
    </row>
    <row r="82" spans="1:12" ht="15" thickBot="1" x14ac:dyDescent="0.35">
      <c r="A82" s="23" t="s">
        <v>136</v>
      </c>
      <c r="B82" s="24">
        <v>0</v>
      </c>
      <c r="C82" s="24">
        <v>284.89999999999998</v>
      </c>
      <c r="D82" s="24">
        <v>1994.6</v>
      </c>
      <c r="E82" s="24">
        <v>2279.6</v>
      </c>
      <c r="F82" s="24">
        <v>1250</v>
      </c>
      <c r="G82" s="24">
        <v>-1029.5999999999999</v>
      </c>
      <c r="H82" s="24">
        <v>-82.37</v>
      </c>
      <c r="I82"/>
      <c r="J82"/>
      <c r="K82"/>
      <c r="L82"/>
    </row>
    <row r="83" spans="1:12" ht="15" thickBot="1" x14ac:dyDescent="0.35">
      <c r="A83" s="23" t="s">
        <v>137</v>
      </c>
      <c r="B83" s="24">
        <v>0</v>
      </c>
      <c r="C83" s="24">
        <v>284.89999999999998</v>
      </c>
      <c r="D83" s="24">
        <v>1994.6</v>
      </c>
      <c r="E83" s="24">
        <v>2279.6</v>
      </c>
      <c r="F83" s="24">
        <v>1000</v>
      </c>
      <c r="G83" s="24">
        <v>-1279.5999999999999</v>
      </c>
      <c r="H83" s="24">
        <v>-127.96</v>
      </c>
      <c r="I83"/>
      <c r="J83"/>
      <c r="K83"/>
      <c r="L83"/>
    </row>
    <row r="84" spans="1:12" ht="15" thickBot="1" x14ac:dyDescent="0.35">
      <c r="A84" s="23" t="s">
        <v>138</v>
      </c>
      <c r="B84" s="24">
        <v>0</v>
      </c>
      <c r="C84" s="24">
        <v>284.89999999999998</v>
      </c>
      <c r="D84" s="24">
        <v>1899.6</v>
      </c>
      <c r="E84" s="24">
        <v>2184.6</v>
      </c>
      <c r="F84" s="24">
        <v>1500</v>
      </c>
      <c r="G84" s="24">
        <v>-684.6</v>
      </c>
      <c r="H84" s="24">
        <v>-45.64</v>
      </c>
      <c r="I84"/>
      <c r="J84"/>
      <c r="K84"/>
      <c r="L84"/>
    </row>
    <row r="85" spans="1:12" ht="15" thickBot="1" x14ac:dyDescent="0.35">
      <c r="A85" s="23" t="s">
        <v>139</v>
      </c>
      <c r="B85" s="24">
        <v>0</v>
      </c>
      <c r="C85" s="24">
        <v>228</v>
      </c>
      <c r="D85" s="24">
        <v>1899.6</v>
      </c>
      <c r="E85" s="24">
        <v>2127.6</v>
      </c>
      <c r="F85" s="24">
        <v>5000</v>
      </c>
      <c r="G85" s="24">
        <v>2872.4</v>
      </c>
      <c r="H85" s="24">
        <v>57.45</v>
      </c>
      <c r="I85"/>
      <c r="J85"/>
      <c r="K85"/>
      <c r="L85"/>
    </row>
    <row r="86" spans="1:12" ht="15" thickBot="1" x14ac:dyDescent="0.35">
      <c r="A86" s="23" t="s">
        <v>140</v>
      </c>
      <c r="B86" s="24">
        <v>0</v>
      </c>
      <c r="C86" s="24">
        <v>228</v>
      </c>
      <c r="D86" s="24">
        <v>1899.6</v>
      </c>
      <c r="E86" s="24">
        <v>2127.6</v>
      </c>
      <c r="F86" s="24">
        <v>600</v>
      </c>
      <c r="G86" s="24">
        <v>-1527.6</v>
      </c>
      <c r="H86" s="24">
        <v>-254.6</v>
      </c>
      <c r="I86"/>
      <c r="J86"/>
      <c r="K86"/>
      <c r="L86"/>
    </row>
    <row r="87" spans="1:12" ht="15" thickBot="1" x14ac:dyDescent="0.35">
      <c r="A87" s="23" t="s">
        <v>141</v>
      </c>
      <c r="B87" s="24">
        <v>0</v>
      </c>
      <c r="C87" s="24">
        <v>284.89999999999998</v>
      </c>
      <c r="D87" s="24">
        <v>1994.6</v>
      </c>
      <c r="E87" s="24">
        <v>2279.6</v>
      </c>
      <c r="F87" s="24">
        <v>2500</v>
      </c>
      <c r="G87" s="24">
        <v>220.4</v>
      </c>
      <c r="H87" s="24">
        <v>8.82</v>
      </c>
      <c r="I87"/>
      <c r="J87"/>
      <c r="K87"/>
      <c r="L87"/>
    </row>
    <row r="88" spans="1:12" ht="15" thickBot="1" x14ac:dyDescent="0.35">
      <c r="A88"/>
      <c r="B88"/>
      <c r="C88"/>
      <c r="D88"/>
      <c r="E88"/>
      <c r="F88"/>
      <c r="G88"/>
      <c r="H88"/>
      <c r="I88"/>
      <c r="J88"/>
      <c r="K88"/>
      <c r="L88"/>
    </row>
    <row r="89" spans="1:12" ht="15" thickBot="1" x14ac:dyDescent="0.35">
      <c r="A89" s="25" t="s">
        <v>157</v>
      </c>
      <c r="B89" s="26">
        <v>3419.3</v>
      </c>
      <c r="C89"/>
      <c r="D89"/>
      <c r="E89"/>
      <c r="F89"/>
      <c r="G89"/>
      <c r="H89"/>
      <c r="I89"/>
      <c r="J89"/>
      <c r="K89"/>
      <c r="L89"/>
    </row>
    <row r="90" spans="1:12" ht="15" thickBot="1" x14ac:dyDescent="0.35">
      <c r="A90" s="25" t="s">
        <v>158</v>
      </c>
      <c r="B90" s="26">
        <v>2127.6</v>
      </c>
      <c r="C90"/>
      <c r="D90"/>
      <c r="E90"/>
      <c r="F90"/>
      <c r="G90"/>
      <c r="H90"/>
      <c r="I90"/>
      <c r="J90"/>
      <c r="K90"/>
      <c r="L90"/>
    </row>
    <row r="91" spans="1:12" ht="15" thickBot="1" x14ac:dyDescent="0.35">
      <c r="A91" s="25" t="s">
        <v>159</v>
      </c>
      <c r="B91" s="26">
        <v>23441.7</v>
      </c>
      <c r="C91"/>
      <c r="D91"/>
      <c r="E91"/>
      <c r="F91"/>
      <c r="G91"/>
      <c r="H91"/>
      <c r="I91"/>
      <c r="J91"/>
      <c r="K91"/>
      <c r="L91"/>
    </row>
    <row r="92" spans="1:12" ht="15" thickBot="1" x14ac:dyDescent="0.35">
      <c r="A92" s="25" t="s">
        <v>160</v>
      </c>
      <c r="B92" s="26">
        <v>21100</v>
      </c>
      <c r="C92">
        <f>B91/B92</f>
        <v>1.1109810426540285</v>
      </c>
      <c r="D92"/>
      <c r="E92"/>
      <c r="F92"/>
      <c r="G92"/>
      <c r="H92"/>
      <c r="I92"/>
      <c r="J92"/>
      <c r="K92"/>
      <c r="L92"/>
    </row>
    <row r="93" spans="1:12" ht="15" thickBot="1" x14ac:dyDescent="0.35">
      <c r="A93" s="25" t="s">
        <v>161</v>
      </c>
      <c r="B93" s="30">
        <v>2341.6999999999998</v>
      </c>
      <c r="C93">
        <f>B93/B92</f>
        <v>0.11098104265402843</v>
      </c>
      <c r="D93"/>
      <c r="E93"/>
      <c r="F93"/>
      <c r="G93"/>
      <c r="H93"/>
      <c r="I93"/>
      <c r="J93"/>
      <c r="K93"/>
      <c r="L93"/>
    </row>
    <row r="94" spans="1:12" ht="15" thickBot="1" x14ac:dyDescent="0.35">
      <c r="A94" s="25" t="s">
        <v>162</v>
      </c>
      <c r="B94" s="26"/>
      <c r="C94"/>
      <c r="D94"/>
      <c r="E94"/>
      <c r="F94"/>
      <c r="G94"/>
      <c r="H94"/>
      <c r="I94"/>
      <c r="J94"/>
      <c r="K94"/>
      <c r="L94"/>
    </row>
    <row r="95" spans="1:12" ht="15" thickBot="1" x14ac:dyDescent="0.35">
      <c r="A95" s="25" t="s">
        <v>163</v>
      </c>
      <c r="B95" s="26"/>
      <c r="C95"/>
      <c r="D95"/>
      <c r="E95"/>
      <c r="F95"/>
      <c r="G95"/>
      <c r="H95"/>
      <c r="I95"/>
      <c r="J95"/>
      <c r="K95"/>
      <c r="L95"/>
    </row>
    <row r="96" spans="1:12" ht="15" thickBot="1" x14ac:dyDescent="0.35">
      <c r="A96" s="25" t="s">
        <v>164</v>
      </c>
      <c r="B96" s="26">
        <v>0</v>
      </c>
      <c r="C96"/>
      <c r="D96"/>
      <c r="E96"/>
      <c r="F96"/>
      <c r="G96"/>
      <c r="H96"/>
      <c r="I96"/>
      <c r="J96"/>
      <c r="K96"/>
      <c r="L96"/>
    </row>
    <row r="97" spans="1:12" x14ac:dyDescent="0.3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3">
      <c r="A98" s="27" t="s">
        <v>165</v>
      </c>
      <c r="B98"/>
      <c r="C98"/>
      <c r="D98"/>
      <c r="E98"/>
      <c r="F98"/>
      <c r="G98"/>
      <c r="H98"/>
      <c r="I98"/>
      <c r="J98"/>
      <c r="K98"/>
      <c r="L98"/>
    </row>
    <row r="99" spans="1:12" x14ac:dyDescent="0.3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3">
      <c r="A100" s="28" t="s">
        <v>166</v>
      </c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3">
      <c r="A101" s="28" t="s">
        <v>167</v>
      </c>
      <c r="B101"/>
      <c r="C101"/>
      <c r="D101"/>
      <c r="E101"/>
      <c r="F101"/>
      <c r="G101"/>
      <c r="H101"/>
      <c r="I101"/>
      <c r="J101"/>
      <c r="K101"/>
      <c r="L101"/>
    </row>
  </sheetData>
  <conditionalFormatting sqref="G36:I3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6:L3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98" r:id="rId1" display="https://miau.my-x.hu/myx-free/coco/test/230865120230402190512.html" xr:uid="{B1869848-4EEE-44E9-AD2E-4D650F9AB894}"/>
  </hyperlinks>
  <pageMargins left="0.7" right="0.7" top="0.78740157499999996" bottom="0.78740157499999996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38436-852A-4AAD-A865-B7402E10C968}">
  <dimension ref="A1:N49"/>
  <sheetViews>
    <sheetView topLeftCell="A10" zoomScale="62" workbookViewId="0">
      <selection activeCell="G49" sqref="G49"/>
    </sheetView>
  </sheetViews>
  <sheetFormatPr baseColWidth="10" defaultRowHeight="14.4" x14ac:dyDescent="0.3"/>
  <cols>
    <col min="1" max="1" width="28.5546875" style="1" bestFit="1" customWidth="1"/>
    <col min="2" max="2" width="8.21875" style="1" bestFit="1" customWidth="1"/>
    <col min="3" max="3" width="13" style="1" bestFit="1" customWidth="1"/>
    <col min="4" max="4" width="45.77734375" style="1" bestFit="1" customWidth="1"/>
    <col min="5" max="5" width="11.44140625" style="1" bestFit="1" customWidth="1"/>
    <col min="6" max="6" width="17.6640625" style="1" bestFit="1" customWidth="1"/>
    <col min="7" max="7" width="25.33203125" style="1" bestFit="1" customWidth="1"/>
    <col min="8" max="8" width="16.109375" style="1" bestFit="1" customWidth="1"/>
    <col min="9" max="9" width="14.21875" style="1" bestFit="1" customWidth="1"/>
    <col min="10" max="10" width="1.6640625" style="1" bestFit="1" customWidth="1"/>
    <col min="11" max="12" width="9.5546875" style="1" bestFit="1" customWidth="1"/>
    <col min="13" max="16384" width="11.5546875" style="1"/>
  </cols>
  <sheetData>
    <row r="1" spans="1:6" x14ac:dyDescent="0.3">
      <c r="A1" s="1" t="s">
        <v>112</v>
      </c>
      <c r="B1" s="1">
        <v>0</v>
      </c>
      <c r="C1" s="1">
        <v>0</v>
      </c>
      <c r="D1" s="1">
        <v>0</v>
      </c>
    </row>
    <row r="2" spans="1:6" x14ac:dyDescent="0.3">
      <c r="A2" s="13" t="s">
        <v>36</v>
      </c>
      <c r="B2" s="14" t="s">
        <v>43</v>
      </c>
      <c r="C2" s="14" t="s">
        <v>32</v>
      </c>
      <c r="D2" s="14" t="s">
        <v>31</v>
      </c>
      <c r="E2" s="15" t="s">
        <v>113</v>
      </c>
      <c r="F2" s="13" t="s">
        <v>111</v>
      </c>
    </row>
    <row r="3" spans="1:6" x14ac:dyDescent="0.3">
      <c r="A3" s="1" t="s">
        <v>12</v>
      </c>
      <c r="B3" s="14" t="s">
        <v>33</v>
      </c>
      <c r="C3" s="14" t="s">
        <v>33</v>
      </c>
      <c r="D3" s="14" t="s">
        <v>33</v>
      </c>
      <c r="E3" s="16">
        <v>40</v>
      </c>
      <c r="F3" s="1" t="s">
        <v>94</v>
      </c>
    </row>
    <row r="4" spans="1:6" x14ac:dyDescent="0.3">
      <c r="A4" s="1" t="s">
        <v>16</v>
      </c>
      <c r="B4" s="14" t="s">
        <v>95</v>
      </c>
      <c r="C4" s="14" t="s">
        <v>33</v>
      </c>
      <c r="D4" s="14" t="s">
        <v>95</v>
      </c>
      <c r="E4" s="16">
        <f>(30-15)/2</f>
        <v>7.5</v>
      </c>
      <c r="F4" s="1" t="s">
        <v>97</v>
      </c>
    </row>
    <row r="5" spans="1:6" x14ac:dyDescent="0.3">
      <c r="A5" s="1" t="s">
        <v>14</v>
      </c>
      <c r="B5" s="14" t="s">
        <v>95</v>
      </c>
      <c r="C5" s="14" t="s">
        <v>33</v>
      </c>
      <c r="D5" s="14" t="s">
        <v>33</v>
      </c>
      <c r="E5" s="16">
        <f>(80-30)/2</f>
        <v>25</v>
      </c>
      <c r="F5" s="1" t="s">
        <v>94</v>
      </c>
    </row>
    <row r="6" spans="1:6" x14ac:dyDescent="0.3">
      <c r="A6" s="1" t="s">
        <v>15</v>
      </c>
      <c r="B6" s="14" t="s">
        <v>95</v>
      </c>
      <c r="C6" s="14" t="s">
        <v>33</v>
      </c>
      <c r="D6" s="14" t="s">
        <v>33</v>
      </c>
      <c r="E6" s="16">
        <f>(40-0)/2</f>
        <v>20</v>
      </c>
      <c r="F6" s="1" t="s">
        <v>97</v>
      </c>
    </row>
    <row r="7" spans="1:6" x14ac:dyDescent="0.3">
      <c r="A7" s="1" t="s">
        <v>18</v>
      </c>
      <c r="B7" s="14" t="s">
        <v>95</v>
      </c>
      <c r="C7" s="14" t="s">
        <v>33</v>
      </c>
      <c r="D7" s="14" t="s">
        <v>33</v>
      </c>
      <c r="E7" s="16">
        <f>(40-15)/2</f>
        <v>12.5</v>
      </c>
      <c r="F7" s="1" t="s">
        <v>94</v>
      </c>
    </row>
    <row r="8" spans="1:6" x14ac:dyDescent="0.3">
      <c r="A8" s="1" t="s">
        <v>54</v>
      </c>
      <c r="B8" s="14" t="s">
        <v>95</v>
      </c>
      <c r="C8" s="14" t="s">
        <v>33</v>
      </c>
      <c r="D8" s="14" t="s">
        <v>33</v>
      </c>
      <c r="E8" s="16">
        <f>(36-16)/2</f>
        <v>10</v>
      </c>
      <c r="F8" s="1" t="s">
        <v>97</v>
      </c>
    </row>
    <row r="9" spans="1:6" x14ac:dyDescent="0.3">
      <c r="A9" s="1" t="s">
        <v>34</v>
      </c>
      <c r="B9" s="14" t="s">
        <v>95</v>
      </c>
      <c r="C9" s="14" t="s">
        <v>33</v>
      </c>
      <c r="D9" s="14" t="s">
        <v>95</v>
      </c>
      <c r="E9" s="16">
        <f>(60-30)/2</f>
        <v>15</v>
      </c>
      <c r="F9" s="1" t="s">
        <v>97</v>
      </c>
    </row>
    <row r="10" spans="1:6" x14ac:dyDescent="0.3">
      <c r="A10" s="1" t="s">
        <v>103</v>
      </c>
      <c r="B10" s="14" t="s">
        <v>95</v>
      </c>
      <c r="C10" s="14" t="s">
        <v>95</v>
      </c>
      <c r="D10" s="14" t="s">
        <v>95</v>
      </c>
      <c r="E10" s="16">
        <f>(100-0)/2</f>
        <v>50</v>
      </c>
      <c r="F10" s="1" t="s">
        <v>94</v>
      </c>
    </row>
    <row r="11" spans="1:6" x14ac:dyDescent="0.3">
      <c r="A11" s="1" t="s">
        <v>20</v>
      </c>
      <c r="B11" s="14" t="s">
        <v>95</v>
      </c>
      <c r="C11" s="14" t="s">
        <v>95</v>
      </c>
      <c r="D11" s="14" t="s">
        <v>95</v>
      </c>
      <c r="E11" s="16">
        <f>(12-0)/2</f>
        <v>6</v>
      </c>
      <c r="F11" s="1" t="s">
        <v>94</v>
      </c>
    </row>
    <row r="12" spans="1:6" x14ac:dyDescent="0.3">
      <c r="A12" s="1" t="s">
        <v>17</v>
      </c>
      <c r="B12" s="14" t="s">
        <v>95</v>
      </c>
      <c r="C12" s="14" t="s">
        <v>33</v>
      </c>
      <c r="D12" s="14" t="s">
        <v>33</v>
      </c>
      <c r="E12" s="16">
        <f>(50-0)/2</f>
        <v>25</v>
      </c>
      <c r="F12" s="1" t="s">
        <v>97</v>
      </c>
    </row>
    <row r="13" spans="1:6" x14ac:dyDescent="0.3">
      <c r="B13" s="14"/>
      <c r="C13" s="14"/>
      <c r="D13" s="14"/>
    </row>
    <row r="14" spans="1:6" x14ac:dyDescent="0.3">
      <c r="A14" s="1" t="s">
        <v>33</v>
      </c>
      <c r="B14" s="14">
        <f t="shared" ref="B14:D15" si="0">COUNTIFS(B3:B12,$A14)</f>
        <v>1</v>
      </c>
      <c r="C14" s="14">
        <f t="shared" si="0"/>
        <v>8</v>
      </c>
      <c r="D14" s="14">
        <f t="shared" si="0"/>
        <v>6</v>
      </c>
    </row>
    <row r="15" spans="1:6" x14ac:dyDescent="0.3">
      <c r="A15" s="1" t="s">
        <v>95</v>
      </c>
      <c r="B15" s="14">
        <f t="shared" si="0"/>
        <v>9</v>
      </c>
      <c r="C15" s="14">
        <f t="shared" si="0"/>
        <v>2</v>
      </c>
      <c r="D15" s="14">
        <f t="shared" si="0"/>
        <v>4</v>
      </c>
    </row>
    <row r="16" spans="1:6" x14ac:dyDescent="0.3">
      <c r="A16" s="1" t="s">
        <v>107</v>
      </c>
      <c r="B16" s="1">
        <f t="shared" ref="B16:D16" si="1">B14+B15</f>
        <v>10</v>
      </c>
      <c r="C16" s="1">
        <f t="shared" si="1"/>
        <v>10</v>
      </c>
      <c r="D16" s="1">
        <f t="shared" si="1"/>
        <v>10</v>
      </c>
    </row>
    <row r="18" spans="1:8" x14ac:dyDescent="0.3">
      <c r="A18" s="1" t="s">
        <v>114</v>
      </c>
    </row>
    <row r="19" spans="1:8" x14ac:dyDescent="0.3">
      <c r="A19" s="1" t="str">
        <f>A2</f>
        <v>Antivirus Application</v>
      </c>
      <c r="B19" s="1" t="str">
        <f t="shared" ref="B19:D19" si="2">B2</f>
        <v>Firewall</v>
      </c>
      <c r="C19" s="1" t="str">
        <f t="shared" si="2"/>
        <v>VPN</v>
      </c>
      <c r="D19" s="1" t="str">
        <f t="shared" si="2"/>
        <v>Parental Controls</v>
      </c>
      <c r="E19" s="1" t="str">
        <f>E2</f>
        <v>Price2 (USD)</v>
      </c>
    </row>
    <row r="20" spans="1:8" x14ac:dyDescent="0.3">
      <c r="A20" s="1" t="str">
        <f t="shared" ref="A20:A29" si="3">A3</f>
        <v>Norton Mobile Security</v>
      </c>
      <c r="B20" s="31">
        <f>IF(B3="Yes",1,2)</f>
        <v>1</v>
      </c>
      <c r="C20" s="31">
        <f t="shared" ref="C20:D20" si="4">IF(C3="Yes",1,2)</f>
        <v>1</v>
      </c>
      <c r="D20" s="31">
        <f t="shared" si="4"/>
        <v>1</v>
      </c>
      <c r="E20" s="31">
        <f>E3*100</f>
        <v>4000</v>
      </c>
      <c r="F20" s="1" t="s">
        <v>177</v>
      </c>
    </row>
    <row r="21" spans="1:8" x14ac:dyDescent="0.3">
      <c r="A21" s="1" t="str">
        <f t="shared" si="3"/>
        <v>Kaspersky Mobile Antivirus</v>
      </c>
      <c r="B21" s="1">
        <f t="shared" ref="B21:D29" si="5">IF(B4="Yes",1,2)</f>
        <v>2</v>
      </c>
      <c r="C21" s="1">
        <f t="shared" si="5"/>
        <v>1</v>
      </c>
      <c r="D21" s="1">
        <f t="shared" si="5"/>
        <v>2</v>
      </c>
      <c r="E21" s="1">
        <f t="shared" ref="E21:E29" si="6">E4*100</f>
        <v>750</v>
      </c>
    </row>
    <row r="22" spans="1:8" x14ac:dyDescent="0.3">
      <c r="A22" s="1" t="str">
        <f t="shared" si="3"/>
        <v>McAfee Mobile Security</v>
      </c>
      <c r="B22" s="1">
        <f t="shared" si="5"/>
        <v>2</v>
      </c>
      <c r="C22" s="1">
        <f t="shared" si="5"/>
        <v>1</v>
      </c>
      <c r="D22" s="1">
        <f t="shared" si="5"/>
        <v>1</v>
      </c>
      <c r="E22" s="1">
        <f t="shared" si="6"/>
        <v>2500</v>
      </c>
    </row>
    <row r="23" spans="1:8" x14ac:dyDescent="0.3">
      <c r="A23" s="1" t="str">
        <f t="shared" si="3"/>
        <v>Avast Mobile Security</v>
      </c>
      <c r="B23" s="1">
        <f t="shared" si="5"/>
        <v>2</v>
      </c>
      <c r="C23" s="1">
        <f t="shared" si="5"/>
        <v>1</v>
      </c>
      <c r="D23" s="1">
        <f t="shared" si="5"/>
        <v>1</v>
      </c>
      <c r="E23" s="1">
        <f t="shared" si="6"/>
        <v>2000</v>
      </c>
    </row>
    <row r="24" spans="1:8" x14ac:dyDescent="0.3">
      <c r="A24" s="1" t="str">
        <f t="shared" si="3"/>
        <v>Bitdefender Mobile Security</v>
      </c>
      <c r="B24" s="1">
        <f t="shared" si="5"/>
        <v>2</v>
      </c>
      <c r="C24" s="1">
        <f t="shared" si="5"/>
        <v>1</v>
      </c>
      <c r="D24" s="1">
        <f t="shared" si="5"/>
        <v>1</v>
      </c>
      <c r="E24" s="1">
        <f t="shared" si="6"/>
        <v>1250</v>
      </c>
    </row>
    <row r="25" spans="1:8" x14ac:dyDescent="0.3">
      <c r="A25" s="1" t="str">
        <f t="shared" si="3"/>
        <v>Sophos Intercept X for Mobile</v>
      </c>
      <c r="B25" s="1">
        <f t="shared" si="5"/>
        <v>2</v>
      </c>
      <c r="C25" s="1">
        <f t="shared" si="5"/>
        <v>1</v>
      </c>
      <c r="D25" s="1">
        <f t="shared" si="5"/>
        <v>1</v>
      </c>
      <c r="E25" s="1">
        <f t="shared" si="6"/>
        <v>1000</v>
      </c>
    </row>
    <row r="26" spans="1:8" x14ac:dyDescent="0.3">
      <c r="A26" s="1" t="str">
        <f t="shared" si="3"/>
        <v>Trend Micro Mobile Security</v>
      </c>
      <c r="B26" s="1">
        <f t="shared" si="5"/>
        <v>2</v>
      </c>
      <c r="C26" s="1">
        <f t="shared" si="5"/>
        <v>1</v>
      </c>
      <c r="D26" s="1">
        <f t="shared" si="5"/>
        <v>2</v>
      </c>
      <c r="E26" s="1">
        <f t="shared" si="6"/>
        <v>1500</v>
      </c>
    </row>
    <row r="27" spans="1:8" x14ac:dyDescent="0.3">
      <c r="A27" s="1" t="str">
        <f t="shared" si="3"/>
        <v>Lookout Security &amp; Antivirus</v>
      </c>
      <c r="B27" s="31">
        <f t="shared" si="5"/>
        <v>2</v>
      </c>
      <c r="C27" s="31">
        <f t="shared" si="5"/>
        <v>2</v>
      </c>
      <c r="D27" s="31">
        <f t="shared" si="5"/>
        <v>2</v>
      </c>
      <c r="E27" s="31">
        <f t="shared" si="6"/>
        <v>5000</v>
      </c>
      <c r="F27" s="1" t="s">
        <v>177</v>
      </c>
      <c r="G27" s="1" t="s">
        <v>183</v>
      </c>
    </row>
    <row r="28" spans="1:8" x14ac:dyDescent="0.3">
      <c r="A28" s="1" t="str">
        <f t="shared" si="3"/>
        <v>Malwarebytes Security</v>
      </c>
      <c r="B28" s="1">
        <f t="shared" si="5"/>
        <v>2</v>
      </c>
      <c r="C28" s="1">
        <f t="shared" si="5"/>
        <v>2</v>
      </c>
      <c r="D28" s="1">
        <f t="shared" si="5"/>
        <v>2</v>
      </c>
      <c r="E28" s="1">
        <f t="shared" si="6"/>
        <v>600</v>
      </c>
    </row>
    <row r="29" spans="1:8" x14ac:dyDescent="0.3">
      <c r="A29" s="1" t="str">
        <f t="shared" si="3"/>
        <v>AVG AntiVirus</v>
      </c>
      <c r="B29" s="1">
        <f t="shared" si="5"/>
        <v>2</v>
      </c>
      <c r="C29" s="1">
        <f t="shared" si="5"/>
        <v>1</v>
      </c>
      <c r="D29" s="1">
        <f t="shared" si="5"/>
        <v>1</v>
      </c>
      <c r="E29" s="1">
        <f t="shared" si="6"/>
        <v>2500</v>
      </c>
    </row>
    <row r="32" spans="1:8" x14ac:dyDescent="0.3">
      <c r="A32" s="1" t="s">
        <v>115</v>
      </c>
      <c r="B32" s="1" t="str">
        <f>B19</f>
        <v>Firewall</v>
      </c>
      <c r="C32" s="1" t="str">
        <f t="shared" ref="C32:D32" si="7">C19</f>
        <v>VPN</v>
      </c>
      <c r="D32" s="1" t="str">
        <f t="shared" si="7"/>
        <v>Parental Controls</v>
      </c>
      <c r="F32" s="1" t="str">
        <f>B32</f>
        <v>Firewall</v>
      </c>
      <c r="G32" s="1" t="str">
        <f t="shared" ref="G32:H32" si="8">C32</f>
        <v>VPN</v>
      </c>
      <c r="H32" s="1" t="str">
        <f t="shared" si="8"/>
        <v>Parental Controls</v>
      </c>
    </row>
    <row r="33" spans="1:14" x14ac:dyDescent="0.3">
      <c r="A33" s="1">
        <v>1</v>
      </c>
      <c r="B33" s="17">
        <v>2149.9997747111952</v>
      </c>
      <c r="C33" s="17">
        <v>880.76665677952883</v>
      </c>
      <c r="D33" s="17">
        <v>969.23334537461744</v>
      </c>
      <c r="F33" s="17">
        <f>B33-B34</f>
        <v>2149.9997747111952</v>
      </c>
      <c r="G33" s="17">
        <f t="shared" ref="G33:H33" si="9">C33-C34</f>
        <v>524.9994617313713</v>
      </c>
      <c r="H33" s="17">
        <f t="shared" si="9"/>
        <v>725.00080597944429</v>
      </c>
    </row>
    <row r="34" spans="1:14" x14ac:dyDescent="0.3">
      <c r="A34" s="1">
        <v>2</v>
      </c>
      <c r="B34" s="17">
        <v>0</v>
      </c>
      <c r="C34" s="17">
        <v>355.76719504815753</v>
      </c>
      <c r="D34" s="17">
        <v>244.23253939517315</v>
      </c>
    </row>
    <row r="35" spans="1:14" x14ac:dyDescent="0.3">
      <c r="A35" s="1" t="s">
        <v>117</v>
      </c>
      <c r="B35" s="1">
        <v>2</v>
      </c>
      <c r="C35" s="1">
        <v>3</v>
      </c>
      <c r="D35" s="1">
        <v>4</v>
      </c>
      <c r="G35" s="1" t="s">
        <v>119</v>
      </c>
    </row>
    <row r="36" spans="1:14" x14ac:dyDescent="0.3">
      <c r="F36" s="1" t="s">
        <v>178</v>
      </c>
      <c r="G36" s="29">
        <f>SUMSQ(G38:G47)</f>
        <v>2231250.0000014124</v>
      </c>
      <c r="I36" s="29"/>
      <c r="K36" s="29"/>
      <c r="L36" s="29"/>
    </row>
    <row r="37" spans="1:14" x14ac:dyDescent="0.3">
      <c r="A37" s="1" t="s">
        <v>116</v>
      </c>
      <c r="B37" s="1" t="str">
        <f>B32</f>
        <v>Firewall</v>
      </c>
      <c r="C37" s="1" t="str">
        <f t="shared" ref="C37:D37" si="10">C32</f>
        <v>VPN</v>
      </c>
      <c r="D37" s="1" t="str">
        <f t="shared" si="10"/>
        <v>Parental Controls</v>
      </c>
      <c r="E37" s="1" t="str">
        <f>E19</f>
        <v>Price2 (USD)</v>
      </c>
      <c r="F37" s="1" t="s">
        <v>116</v>
      </c>
      <c r="G37" s="1" t="s">
        <v>118</v>
      </c>
    </row>
    <row r="38" spans="1:14" x14ac:dyDescent="0.3">
      <c r="A38" s="1" t="str">
        <f>A20</f>
        <v>Norton Mobile Security</v>
      </c>
      <c r="B38" s="18">
        <f>VLOOKUP(B20,$A$33:$D$34,B$35,0)</f>
        <v>2149.9997747111952</v>
      </c>
      <c r="C38" s="18">
        <f t="shared" ref="C38:D38" si="11">VLOOKUP(C20,$A$33:$D$34,C$35,0)</f>
        <v>880.76665677952883</v>
      </c>
      <c r="D38" s="18">
        <f t="shared" si="11"/>
        <v>969.23334537461744</v>
      </c>
      <c r="E38" s="18">
        <f t="shared" ref="E38:E47" si="12">E20</f>
        <v>4000</v>
      </c>
      <c r="F38" s="18">
        <f>SUM(B38:D38)</f>
        <v>3999.9997768653416</v>
      </c>
      <c r="G38" s="18">
        <f>E38-F38</f>
        <v>2.2313465842671576E-4</v>
      </c>
      <c r="H38" s="18"/>
      <c r="I38" s="18"/>
      <c r="K38" s="18"/>
      <c r="L38" s="18"/>
    </row>
    <row r="39" spans="1:14" x14ac:dyDescent="0.3">
      <c r="A39" s="1" t="str">
        <f t="shared" ref="A39:A47" si="13">A21</f>
        <v>Kaspersky Mobile Antivirus</v>
      </c>
      <c r="B39" s="18">
        <f t="shared" ref="B39:D47" si="14">VLOOKUP(B21,$A$33:$D$34,B$35,0)</f>
        <v>0</v>
      </c>
      <c r="C39" s="18">
        <f t="shared" si="14"/>
        <v>880.76665677952883</v>
      </c>
      <c r="D39" s="18">
        <f t="shared" si="14"/>
        <v>244.23253939517315</v>
      </c>
      <c r="E39" s="18">
        <f t="shared" si="12"/>
        <v>750</v>
      </c>
      <c r="F39" s="18">
        <f t="shared" ref="F39:F47" si="15">SUM(B39:D39)</f>
        <v>1124.9991961747019</v>
      </c>
      <c r="G39" s="18">
        <f t="shared" ref="G39:G47" si="16">E39-F39</f>
        <v>-374.99919617470186</v>
      </c>
      <c r="H39" s="18"/>
      <c r="I39" s="18"/>
      <c r="K39" s="18"/>
      <c r="L39" s="18"/>
    </row>
    <row r="40" spans="1:14" x14ac:dyDescent="0.3">
      <c r="A40" s="1" t="str">
        <f t="shared" si="13"/>
        <v>McAfee Mobile Security</v>
      </c>
      <c r="B40" s="18">
        <f t="shared" si="14"/>
        <v>0</v>
      </c>
      <c r="C40" s="18">
        <f t="shared" si="14"/>
        <v>880.76665677952883</v>
      </c>
      <c r="D40" s="18">
        <f t="shared" si="14"/>
        <v>969.23334537461744</v>
      </c>
      <c r="E40" s="18">
        <f t="shared" si="12"/>
        <v>2500</v>
      </c>
      <c r="F40" s="18">
        <f t="shared" si="15"/>
        <v>1850.0000021541464</v>
      </c>
      <c r="G40" s="18">
        <f t="shared" si="16"/>
        <v>649.99999784585361</v>
      </c>
      <c r="H40" s="18"/>
      <c r="I40" s="18"/>
      <c r="K40" s="18"/>
      <c r="L40" s="18"/>
    </row>
    <row r="41" spans="1:14" x14ac:dyDescent="0.3">
      <c r="A41" s="1" t="str">
        <f t="shared" si="13"/>
        <v>Avast Mobile Security</v>
      </c>
      <c r="B41" s="18">
        <f t="shared" si="14"/>
        <v>0</v>
      </c>
      <c r="C41" s="18">
        <f t="shared" si="14"/>
        <v>880.76665677952883</v>
      </c>
      <c r="D41" s="18">
        <f t="shared" si="14"/>
        <v>969.23334537461744</v>
      </c>
      <c r="E41" s="18">
        <f t="shared" si="12"/>
        <v>2000</v>
      </c>
      <c r="F41" s="18">
        <f t="shared" si="15"/>
        <v>1850.0000021541464</v>
      </c>
      <c r="G41" s="18">
        <f t="shared" si="16"/>
        <v>149.99999784585361</v>
      </c>
      <c r="H41" s="18"/>
      <c r="I41" s="18"/>
      <c r="K41" s="18"/>
      <c r="L41" s="18"/>
      <c r="N41" s="29"/>
    </row>
    <row r="42" spans="1:14" x14ac:dyDescent="0.3">
      <c r="A42" s="1" t="str">
        <f t="shared" si="13"/>
        <v>Bitdefender Mobile Security</v>
      </c>
      <c r="B42" s="18">
        <f t="shared" si="14"/>
        <v>0</v>
      </c>
      <c r="C42" s="18">
        <f t="shared" si="14"/>
        <v>880.76665677952883</v>
      </c>
      <c r="D42" s="18">
        <f t="shared" si="14"/>
        <v>969.23334537461744</v>
      </c>
      <c r="E42" s="18">
        <f t="shared" si="12"/>
        <v>1250</v>
      </c>
      <c r="F42" s="18">
        <f t="shared" si="15"/>
        <v>1850.0000021541464</v>
      </c>
      <c r="G42" s="18">
        <f t="shared" si="16"/>
        <v>-600.00000215414639</v>
      </c>
      <c r="H42" s="18"/>
      <c r="I42" s="18"/>
      <c r="K42" s="18"/>
      <c r="L42" s="18"/>
    </row>
    <row r="43" spans="1:14" x14ac:dyDescent="0.3">
      <c r="A43" s="1" t="str">
        <f t="shared" si="13"/>
        <v>Sophos Intercept X for Mobile</v>
      </c>
      <c r="B43" s="18">
        <f t="shared" si="14"/>
        <v>0</v>
      </c>
      <c r="C43" s="18">
        <f t="shared" si="14"/>
        <v>880.76665677952883</v>
      </c>
      <c r="D43" s="18">
        <f t="shared" si="14"/>
        <v>969.23334537461744</v>
      </c>
      <c r="E43" s="18">
        <f t="shared" si="12"/>
        <v>1000</v>
      </c>
      <c r="F43" s="18">
        <f t="shared" si="15"/>
        <v>1850.0000021541464</v>
      </c>
      <c r="G43" s="18">
        <f t="shared" si="16"/>
        <v>-850.00000215414639</v>
      </c>
      <c r="H43" s="18"/>
      <c r="I43" s="18"/>
      <c r="K43" s="18"/>
      <c r="L43" s="18"/>
    </row>
    <row r="44" spans="1:14" x14ac:dyDescent="0.3">
      <c r="A44" s="1" t="str">
        <f t="shared" si="13"/>
        <v>Trend Micro Mobile Security</v>
      </c>
      <c r="B44" s="18">
        <f t="shared" si="14"/>
        <v>0</v>
      </c>
      <c r="C44" s="18">
        <f t="shared" si="14"/>
        <v>880.76665677952883</v>
      </c>
      <c r="D44" s="18">
        <f t="shared" si="14"/>
        <v>244.23253939517315</v>
      </c>
      <c r="E44" s="18">
        <f t="shared" si="12"/>
        <v>1500</v>
      </c>
      <c r="F44" s="18">
        <f t="shared" si="15"/>
        <v>1124.9991961747019</v>
      </c>
      <c r="G44" s="18">
        <f t="shared" si="16"/>
        <v>375.00080382529814</v>
      </c>
      <c r="H44" s="18"/>
      <c r="I44" s="18"/>
      <c r="K44" s="18"/>
      <c r="L44" s="18"/>
    </row>
    <row r="45" spans="1:14" x14ac:dyDescent="0.3">
      <c r="A45" s="1" t="str">
        <f t="shared" si="13"/>
        <v>Lookout Security &amp; Antivirus</v>
      </c>
      <c r="B45" s="18"/>
      <c r="C45" s="18"/>
      <c r="D45" s="18"/>
      <c r="E45" s="18"/>
      <c r="F45" s="18"/>
      <c r="G45" s="18"/>
      <c r="H45" s="18"/>
      <c r="I45" s="18"/>
      <c r="K45" s="18"/>
      <c r="L45" s="18"/>
    </row>
    <row r="46" spans="1:14" x14ac:dyDescent="0.3">
      <c r="A46" s="1" t="str">
        <f t="shared" si="13"/>
        <v>Malwarebytes Security</v>
      </c>
      <c r="B46" s="18">
        <f t="shared" si="14"/>
        <v>0</v>
      </c>
      <c r="C46" s="18">
        <f t="shared" si="14"/>
        <v>355.76719504815753</v>
      </c>
      <c r="D46" s="18">
        <f t="shared" si="14"/>
        <v>244.23253939517315</v>
      </c>
      <c r="E46" s="18">
        <f t="shared" si="12"/>
        <v>600</v>
      </c>
      <c r="F46" s="18">
        <f t="shared" si="15"/>
        <v>599.99973444333068</v>
      </c>
      <c r="G46" s="18">
        <f t="shared" si="16"/>
        <v>2.655566693192668E-4</v>
      </c>
      <c r="H46" s="18"/>
      <c r="I46" s="18"/>
      <c r="K46" s="18"/>
      <c r="L46" s="18"/>
    </row>
    <row r="47" spans="1:14" x14ac:dyDescent="0.3">
      <c r="A47" s="1" t="str">
        <f t="shared" si="13"/>
        <v>AVG AntiVirus</v>
      </c>
      <c r="B47" s="18">
        <f t="shared" si="14"/>
        <v>0</v>
      </c>
      <c r="C47" s="18">
        <f t="shared" si="14"/>
        <v>880.76665677952883</v>
      </c>
      <c r="D47" s="18">
        <f t="shared" si="14"/>
        <v>969.23334537461744</v>
      </c>
      <c r="E47" s="18">
        <f t="shared" si="12"/>
        <v>2500</v>
      </c>
      <c r="F47" s="18">
        <f t="shared" si="15"/>
        <v>1850.0000021541464</v>
      </c>
      <c r="G47" s="18">
        <f t="shared" si="16"/>
        <v>649.99999784585361</v>
      </c>
      <c r="H47" s="18"/>
      <c r="I47" s="18"/>
      <c r="K47" s="18"/>
      <c r="L47" s="18"/>
    </row>
    <row r="48" spans="1:14" x14ac:dyDescent="0.3">
      <c r="E48" s="18"/>
      <c r="F48" s="18"/>
      <c r="G48" s="18"/>
      <c r="H48" s="18"/>
      <c r="I48" s="18"/>
      <c r="K48" s="18"/>
      <c r="L48" s="18"/>
    </row>
    <row r="49" spans="5:7" x14ac:dyDescent="0.3">
      <c r="E49" s="1" t="s">
        <v>180</v>
      </c>
      <c r="F49" s="18">
        <f>CORREL(F38:F47,E38:E47)</f>
        <v>0.8737766650832115</v>
      </c>
      <c r="G49" s="33" t="s">
        <v>182</v>
      </c>
    </row>
  </sheetData>
  <conditionalFormatting sqref="H36:I36 F3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36:L3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"/>
  <sheetViews>
    <sheetView zoomScale="55" zoomScaleNormal="74" workbookViewId="0"/>
  </sheetViews>
  <sheetFormatPr baseColWidth="10" defaultColWidth="8.88671875" defaultRowHeight="14.4" x14ac:dyDescent="0.3"/>
  <cols>
    <col min="1" max="1" width="26.21875" bestFit="1" customWidth="1"/>
    <col min="2" max="2" width="18" bestFit="1" customWidth="1"/>
    <col min="3" max="3" width="22.6640625" bestFit="1" customWidth="1"/>
    <col min="4" max="4" width="21.44140625" bestFit="1" customWidth="1"/>
    <col min="5" max="5" width="22.88671875" bestFit="1" customWidth="1"/>
    <col min="6" max="6" width="19.21875" bestFit="1" customWidth="1"/>
    <col min="7" max="7" width="19.44140625" bestFit="1" customWidth="1"/>
    <col min="8" max="8" width="17.21875" bestFit="1" customWidth="1"/>
    <col min="9" max="9" width="24.44140625" bestFit="1" customWidth="1"/>
    <col min="10" max="10" width="16.33203125" bestFit="1" customWidth="1"/>
    <col min="11" max="11" width="9.88671875" bestFit="1" customWidth="1"/>
    <col min="12" max="12" width="17.21875" bestFit="1" customWidth="1"/>
    <col min="13" max="13" width="18.88671875" bestFit="1" customWidth="1"/>
    <col min="14" max="14" width="11.109375" bestFit="1" customWidth="1"/>
    <col min="16" max="16" width="15.109375" customWidth="1"/>
    <col min="18" max="18" width="19.109375" customWidth="1"/>
  </cols>
  <sheetData>
    <row r="1" spans="1:18" x14ac:dyDescent="0.3">
      <c r="A1" t="s">
        <v>55</v>
      </c>
      <c r="B1" t="s">
        <v>56</v>
      </c>
      <c r="C1" t="s">
        <v>57</v>
      </c>
      <c r="D1" t="s">
        <v>58</v>
      </c>
      <c r="E1" t="s">
        <v>59</v>
      </c>
      <c r="F1" t="s">
        <v>60</v>
      </c>
      <c r="G1" t="s">
        <v>61</v>
      </c>
      <c r="H1" t="s">
        <v>62</v>
      </c>
      <c r="I1" t="s">
        <v>63</v>
      </c>
      <c r="J1" t="s">
        <v>64</v>
      </c>
      <c r="K1" t="s">
        <v>65</v>
      </c>
      <c r="L1" t="s">
        <v>66</v>
      </c>
      <c r="M1" t="s">
        <v>82</v>
      </c>
      <c r="N1" t="s">
        <v>84</v>
      </c>
    </row>
    <row r="2" spans="1:18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s="4" t="str">
        <f>Table13[[#Headers],[Price]]</f>
        <v>Price</v>
      </c>
      <c r="N2" t="s">
        <v>85</v>
      </c>
      <c r="R2" s="6" t="s">
        <v>88</v>
      </c>
    </row>
    <row r="3" spans="1:18" x14ac:dyDescent="0.3">
      <c r="A3" t="s">
        <v>12</v>
      </c>
      <c r="B3" t="s">
        <v>13</v>
      </c>
      <c r="C3" t="s">
        <v>13</v>
      </c>
      <c r="D3" t="s">
        <v>13</v>
      </c>
      <c r="E3" t="s">
        <v>13</v>
      </c>
      <c r="F3" s="5"/>
      <c r="G3" s="5"/>
      <c r="H3" s="5"/>
      <c r="I3" s="5"/>
      <c r="J3" s="5"/>
      <c r="K3" s="5"/>
      <c r="L3" s="5"/>
      <c r="M3" s="4" t="str">
        <f>VLOOKUP(Table4[[#This Row],[Spalte1]],Table13[[Antivirus Application]:[Price]],2,0)</f>
        <v>Paid</v>
      </c>
      <c r="R3" s="6"/>
    </row>
    <row r="4" spans="1:18" x14ac:dyDescent="0.3">
      <c r="A4" t="s">
        <v>14</v>
      </c>
      <c r="B4" t="s">
        <v>13</v>
      </c>
      <c r="C4" t="s">
        <v>13</v>
      </c>
      <c r="D4" t="s">
        <v>13</v>
      </c>
      <c r="E4" t="s">
        <v>13</v>
      </c>
      <c r="F4" s="5"/>
      <c r="G4" s="5"/>
      <c r="H4" s="5"/>
      <c r="I4" s="5"/>
      <c r="J4" s="5"/>
      <c r="K4" s="5"/>
      <c r="L4" s="5"/>
      <c r="M4" s="4" t="str">
        <f>VLOOKUP(Table4[[#This Row],[Spalte1]],Table13[[Antivirus Application]:[Price]],2,0)</f>
        <v>Free/Paid</v>
      </c>
      <c r="P4" s="7" t="s">
        <v>89</v>
      </c>
      <c r="R4" s="6"/>
    </row>
    <row r="5" spans="1:18" x14ac:dyDescent="0.3">
      <c r="A5" t="s">
        <v>15</v>
      </c>
      <c r="B5" t="s">
        <v>13</v>
      </c>
      <c r="C5" t="s">
        <v>13</v>
      </c>
      <c r="D5" t="s">
        <v>13</v>
      </c>
      <c r="E5" t="s">
        <v>13</v>
      </c>
      <c r="F5" s="5"/>
      <c r="G5" s="5"/>
      <c r="H5" s="5"/>
      <c r="I5" s="5"/>
      <c r="J5" s="5"/>
      <c r="K5" s="5"/>
      <c r="L5" s="5"/>
      <c r="M5" s="4" t="str">
        <f>VLOOKUP(Table4[[#This Row],[Spalte1]],Table13[[Antivirus Application]:[Price]],2,0)</f>
        <v>Free/Paid</v>
      </c>
      <c r="P5" s="7"/>
      <c r="R5" s="6"/>
    </row>
    <row r="6" spans="1:18" x14ac:dyDescent="0.3">
      <c r="A6" t="s">
        <v>16</v>
      </c>
      <c r="B6" t="s">
        <v>13</v>
      </c>
      <c r="C6" t="s">
        <v>13</v>
      </c>
      <c r="D6" t="s">
        <v>13</v>
      </c>
      <c r="E6" t="s">
        <v>13</v>
      </c>
      <c r="F6" s="5"/>
      <c r="G6" s="5"/>
      <c r="H6" s="5"/>
      <c r="I6" s="5"/>
      <c r="J6" s="5"/>
      <c r="K6" s="5"/>
      <c r="L6" s="5"/>
      <c r="M6" s="4" t="str">
        <f>VLOOKUP(Table4[[#This Row],[Spalte1]],Table13[[Antivirus Application]:[Price]],2,0)</f>
        <v>Free/Paid</v>
      </c>
      <c r="P6" s="7"/>
      <c r="R6" s="6"/>
    </row>
    <row r="7" spans="1:18" x14ac:dyDescent="0.3">
      <c r="A7" t="s">
        <v>17</v>
      </c>
      <c r="B7" t="s">
        <v>13</v>
      </c>
      <c r="C7" t="s">
        <v>13</v>
      </c>
      <c r="D7" t="s">
        <v>13</v>
      </c>
      <c r="E7" t="s">
        <v>13</v>
      </c>
      <c r="F7" s="5"/>
      <c r="G7" s="5"/>
      <c r="H7" s="5"/>
      <c r="I7" s="5"/>
      <c r="J7" s="5"/>
      <c r="K7" s="5"/>
      <c r="L7" s="5"/>
      <c r="M7" s="4" t="e">
        <f>VLOOKUP(Table4[[#This Row],[Spalte1]],Table13[[Antivirus Application]:[Price]],2,0)</f>
        <v>#N/A</v>
      </c>
      <c r="N7" t="s">
        <v>83</v>
      </c>
      <c r="P7" s="7"/>
      <c r="R7" s="6"/>
    </row>
    <row r="8" spans="1:18" x14ac:dyDescent="0.3">
      <c r="A8" t="s">
        <v>18</v>
      </c>
      <c r="B8" t="s">
        <v>13</v>
      </c>
      <c r="C8" t="s">
        <v>13</v>
      </c>
      <c r="D8" t="s">
        <v>13</v>
      </c>
      <c r="E8" t="s">
        <v>13</v>
      </c>
      <c r="F8" s="5"/>
      <c r="G8" s="5"/>
      <c r="H8" s="5"/>
      <c r="I8" s="5"/>
      <c r="J8" s="5"/>
      <c r="K8" s="5"/>
      <c r="L8" s="5"/>
      <c r="M8" s="4" t="str">
        <f>VLOOKUP(Table4[[#This Row],[Spalte1]],Table13[[Antivirus Application]:[Price]],2,0)</f>
        <v>Paid</v>
      </c>
      <c r="P8" s="7"/>
      <c r="R8" s="6"/>
    </row>
    <row r="9" spans="1:18" x14ac:dyDescent="0.3">
      <c r="A9" t="s">
        <v>19</v>
      </c>
      <c r="B9" t="s">
        <v>13</v>
      </c>
      <c r="C9" t="s">
        <v>13</v>
      </c>
      <c r="D9" t="s">
        <v>13</v>
      </c>
      <c r="E9" t="s">
        <v>13</v>
      </c>
      <c r="F9" s="5" t="s">
        <v>13</v>
      </c>
      <c r="G9" s="5" t="s">
        <v>13</v>
      </c>
      <c r="H9" s="5"/>
      <c r="I9" s="5"/>
      <c r="J9" s="5"/>
      <c r="K9" s="5"/>
      <c r="L9" s="5"/>
      <c r="M9" s="4" t="e">
        <f>VLOOKUP(Table4[[#This Row],[Spalte1]],Table13[[Antivirus Application]:[Price]],2,0)</f>
        <v>#N/A</v>
      </c>
      <c r="N9" t="s">
        <v>83</v>
      </c>
      <c r="P9" s="7"/>
      <c r="R9" s="6"/>
    </row>
    <row r="10" spans="1:18" x14ac:dyDescent="0.3">
      <c r="A10" t="s">
        <v>20</v>
      </c>
      <c r="B10" t="s">
        <v>13</v>
      </c>
      <c r="C10" t="s">
        <v>13</v>
      </c>
      <c r="D10" t="s">
        <v>13</v>
      </c>
      <c r="E10" t="s">
        <v>13</v>
      </c>
      <c r="F10" s="5" t="s">
        <v>13</v>
      </c>
      <c r="G10" s="5"/>
      <c r="H10" s="5" t="s">
        <v>13</v>
      </c>
      <c r="I10" s="5" t="s">
        <v>13</v>
      </c>
      <c r="J10" s="5"/>
      <c r="K10" s="5"/>
      <c r="L10" s="5"/>
      <c r="M10" s="4" t="e">
        <f>VLOOKUP(Table4[[#This Row],[Spalte1]],Table13[[Antivirus Application]:[Price]],2,0)</f>
        <v>#N/A</v>
      </c>
      <c r="N10" t="s">
        <v>83</v>
      </c>
      <c r="P10" s="7"/>
      <c r="R10" s="6"/>
    </row>
    <row r="11" spans="1:18" x14ac:dyDescent="0.3">
      <c r="A11" t="s">
        <v>21</v>
      </c>
      <c r="B11" t="s">
        <v>13</v>
      </c>
      <c r="C11" t="s">
        <v>13</v>
      </c>
      <c r="D11" t="s">
        <v>13</v>
      </c>
      <c r="E11" t="s">
        <v>13</v>
      </c>
      <c r="F11" s="5"/>
      <c r="G11" s="5"/>
      <c r="H11" s="5"/>
      <c r="I11" s="5"/>
      <c r="J11" s="5" t="s">
        <v>13</v>
      </c>
      <c r="K11" s="5"/>
      <c r="L11" s="5"/>
      <c r="M11" s="4" t="str">
        <f>VLOOKUP(Table4[[#This Row],[Spalte1]],Table13[[Antivirus Application]:[Price]],2,0)</f>
        <v>Paid</v>
      </c>
      <c r="P11" s="7"/>
      <c r="R11" s="6"/>
    </row>
    <row r="12" spans="1:18" x14ac:dyDescent="0.3">
      <c r="A12" t="s">
        <v>22</v>
      </c>
      <c r="B12" t="s">
        <v>13</v>
      </c>
      <c r="C12" t="s">
        <v>13</v>
      </c>
      <c r="D12" t="s">
        <v>13</v>
      </c>
      <c r="E12" t="s">
        <v>13</v>
      </c>
      <c r="F12" s="5"/>
      <c r="G12" s="5"/>
      <c r="H12" s="5"/>
      <c r="I12" s="5"/>
      <c r="J12" s="5" t="s">
        <v>13</v>
      </c>
      <c r="K12" s="5" t="s">
        <v>13</v>
      </c>
      <c r="L12" s="5"/>
      <c r="M12" s="4" t="e">
        <f>VLOOKUP(Table4[[#This Row],[Spalte1]],Table13[[Antivirus Application]:[Price]],2,0)</f>
        <v>#N/A</v>
      </c>
      <c r="N12" t="s">
        <v>83</v>
      </c>
      <c r="R12" s="6"/>
    </row>
    <row r="13" spans="1:18" x14ac:dyDescent="0.3">
      <c r="A13" t="s">
        <v>23</v>
      </c>
      <c r="B13" t="s">
        <v>13</v>
      </c>
      <c r="C13" t="s">
        <v>13</v>
      </c>
      <c r="D13" t="s">
        <v>13</v>
      </c>
      <c r="E13" t="s">
        <v>13</v>
      </c>
      <c r="F13" s="5"/>
      <c r="G13" s="5"/>
      <c r="H13" s="5"/>
      <c r="I13" s="5"/>
      <c r="J13" s="5"/>
      <c r="K13" s="5"/>
      <c r="L13" s="5" t="s">
        <v>13</v>
      </c>
      <c r="M13" s="4" t="e">
        <f>VLOOKUP(Table4[[#This Row],[Spalte1]],Table13[[Antivirus Application]:[Price]],2,0)</f>
        <v>#N/A</v>
      </c>
      <c r="N13" t="s">
        <v>83</v>
      </c>
      <c r="R13" s="6"/>
    </row>
    <row r="14" spans="1:18" x14ac:dyDescent="0.3">
      <c r="R14" s="6"/>
    </row>
    <row r="15" spans="1:18" x14ac:dyDescent="0.3">
      <c r="R15" s="6"/>
    </row>
    <row r="16" spans="1:18" x14ac:dyDescent="0.3">
      <c r="A16" t="s">
        <v>24</v>
      </c>
      <c r="B16" t="s">
        <v>1</v>
      </c>
      <c r="C16" t="s">
        <v>2</v>
      </c>
      <c r="D16" t="s">
        <v>25</v>
      </c>
      <c r="E16" t="s">
        <v>26</v>
      </c>
      <c r="F16" t="s">
        <v>27</v>
      </c>
      <c r="G16" t="s">
        <v>28</v>
      </c>
      <c r="H16" t="s">
        <v>29</v>
      </c>
      <c r="I16" t="s">
        <v>30</v>
      </c>
      <c r="J16" t="s">
        <v>31</v>
      </c>
      <c r="K16" t="s">
        <v>32</v>
      </c>
      <c r="R16" s="6"/>
    </row>
    <row r="17" spans="1:18" x14ac:dyDescent="0.3">
      <c r="A17" t="s">
        <v>12</v>
      </c>
      <c r="B17" t="s">
        <v>33</v>
      </c>
      <c r="C17" t="s">
        <v>33</v>
      </c>
      <c r="D17" t="s">
        <v>33</v>
      </c>
      <c r="E17" t="s">
        <v>33</v>
      </c>
      <c r="F17" t="s">
        <v>33</v>
      </c>
      <c r="G17" t="s">
        <v>33</v>
      </c>
      <c r="H17" t="s">
        <v>33</v>
      </c>
      <c r="I17" t="s">
        <v>33</v>
      </c>
      <c r="J17" t="s">
        <v>33</v>
      </c>
      <c r="K17" t="s">
        <v>33</v>
      </c>
      <c r="R17" s="6"/>
    </row>
    <row r="18" spans="1:18" x14ac:dyDescent="0.3">
      <c r="A18" t="s">
        <v>15</v>
      </c>
      <c r="B18" t="s">
        <v>33</v>
      </c>
      <c r="C18" t="s">
        <v>33</v>
      </c>
      <c r="D18" t="s">
        <v>33</v>
      </c>
      <c r="E18" t="s">
        <v>33</v>
      </c>
      <c r="F18" t="s">
        <v>33</v>
      </c>
      <c r="G18" t="s">
        <v>33</v>
      </c>
      <c r="H18" t="s">
        <v>33</v>
      </c>
      <c r="I18" t="s">
        <v>33</v>
      </c>
      <c r="J18" t="s">
        <v>33</v>
      </c>
      <c r="K18" t="s">
        <v>33</v>
      </c>
      <c r="M18" s="6" t="s">
        <v>86</v>
      </c>
      <c r="R18" s="6"/>
    </row>
    <row r="19" spans="1:18" x14ac:dyDescent="0.3">
      <c r="A19" t="s">
        <v>14</v>
      </c>
      <c r="B19" t="s">
        <v>33</v>
      </c>
      <c r="C19" t="s">
        <v>33</v>
      </c>
      <c r="D19" t="s">
        <v>33</v>
      </c>
      <c r="E19" t="s">
        <v>33</v>
      </c>
      <c r="F19" t="s">
        <v>33</v>
      </c>
      <c r="G19" t="s">
        <v>33</v>
      </c>
      <c r="H19" t="s">
        <v>33</v>
      </c>
      <c r="I19" t="s">
        <v>33</v>
      </c>
      <c r="J19" t="s">
        <v>33</v>
      </c>
      <c r="K19" t="s">
        <v>33</v>
      </c>
      <c r="M19" s="6"/>
      <c r="R19" s="6"/>
    </row>
    <row r="20" spans="1:18" x14ac:dyDescent="0.3">
      <c r="A20" t="s">
        <v>16</v>
      </c>
      <c r="B20" t="s">
        <v>33</v>
      </c>
      <c r="C20" t="s">
        <v>33</v>
      </c>
      <c r="D20" t="s">
        <v>33</v>
      </c>
      <c r="E20" t="s">
        <v>33</v>
      </c>
      <c r="F20" t="s">
        <v>33</v>
      </c>
      <c r="G20" t="s">
        <v>33</v>
      </c>
      <c r="H20" t="s">
        <v>33</v>
      </c>
      <c r="I20" t="s">
        <v>33</v>
      </c>
      <c r="J20" t="s">
        <v>33</v>
      </c>
      <c r="K20" t="s">
        <v>33</v>
      </c>
      <c r="M20" s="6"/>
      <c r="R20" s="6"/>
    </row>
    <row r="21" spans="1:18" x14ac:dyDescent="0.3">
      <c r="A21" t="s">
        <v>18</v>
      </c>
      <c r="B21" t="s">
        <v>33</v>
      </c>
      <c r="C21" t="s">
        <v>33</v>
      </c>
      <c r="D21" t="s">
        <v>33</v>
      </c>
      <c r="E21" t="s">
        <v>33</v>
      </c>
      <c r="F21" t="s">
        <v>33</v>
      </c>
      <c r="G21" t="s">
        <v>33</v>
      </c>
      <c r="H21" t="s">
        <v>33</v>
      </c>
      <c r="I21" t="s">
        <v>33</v>
      </c>
      <c r="J21" t="s">
        <v>33</v>
      </c>
      <c r="K21" t="s">
        <v>33</v>
      </c>
      <c r="M21" s="6"/>
      <c r="R21" s="6"/>
    </row>
    <row r="22" spans="1:18" x14ac:dyDescent="0.3">
      <c r="A22" t="s">
        <v>17</v>
      </c>
      <c r="B22" t="s">
        <v>33</v>
      </c>
      <c r="C22" t="s">
        <v>33</v>
      </c>
      <c r="D22" t="s">
        <v>33</v>
      </c>
      <c r="E22" t="s">
        <v>33</v>
      </c>
      <c r="F22" t="s">
        <v>33</v>
      </c>
      <c r="G22" t="s">
        <v>33</v>
      </c>
      <c r="H22" t="s">
        <v>33</v>
      </c>
      <c r="I22" t="s">
        <v>33</v>
      </c>
      <c r="J22" t="s">
        <v>33</v>
      </c>
      <c r="K22" t="s">
        <v>33</v>
      </c>
      <c r="M22" s="6"/>
      <c r="R22" s="6"/>
    </row>
    <row r="23" spans="1:18" x14ac:dyDescent="0.3">
      <c r="A23" t="s">
        <v>34</v>
      </c>
      <c r="B23" t="s">
        <v>33</v>
      </c>
      <c r="C23" t="s">
        <v>33</v>
      </c>
      <c r="D23" t="s">
        <v>33</v>
      </c>
      <c r="E23" t="s">
        <v>33</v>
      </c>
      <c r="F23" t="s">
        <v>33</v>
      </c>
      <c r="G23" t="s">
        <v>33</v>
      </c>
      <c r="H23" t="s">
        <v>33</v>
      </c>
      <c r="I23" t="s">
        <v>33</v>
      </c>
      <c r="J23" t="s">
        <v>33</v>
      </c>
      <c r="K23" t="s">
        <v>33</v>
      </c>
      <c r="M23" s="6"/>
      <c r="R23" s="6"/>
    </row>
    <row r="24" spans="1:18" x14ac:dyDescent="0.3">
      <c r="A24" t="s">
        <v>35</v>
      </c>
      <c r="B24" t="s">
        <v>33</v>
      </c>
      <c r="C24" t="s">
        <v>33</v>
      </c>
      <c r="D24" t="s">
        <v>33</v>
      </c>
      <c r="E24" t="s">
        <v>33</v>
      </c>
      <c r="F24" t="s">
        <v>33</v>
      </c>
      <c r="G24" t="s">
        <v>33</v>
      </c>
      <c r="H24" t="s">
        <v>33</v>
      </c>
      <c r="I24" t="s">
        <v>33</v>
      </c>
      <c r="J24" t="s">
        <v>33</v>
      </c>
      <c r="K24" t="s">
        <v>33</v>
      </c>
      <c r="R24" s="6"/>
    </row>
    <row r="25" spans="1:18" x14ac:dyDescent="0.3">
      <c r="R25" s="6"/>
    </row>
    <row r="26" spans="1:18" x14ac:dyDescent="0.3">
      <c r="R26" s="6"/>
    </row>
    <row r="27" spans="1:18" x14ac:dyDescent="0.3">
      <c r="A27" t="s">
        <v>36</v>
      </c>
      <c r="B27" s="4" t="s">
        <v>37</v>
      </c>
      <c r="C27" t="s">
        <v>38</v>
      </c>
      <c r="D27" t="s">
        <v>39</v>
      </c>
      <c r="E27" t="s">
        <v>40</v>
      </c>
      <c r="F27" t="s">
        <v>41</v>
      </c>
      <c r="G27" t="s">
        <v>42</v>
      </c>
      <c r="H27" t="s">
        <v>32</v>
      </c>
      <c r="I27" t="s">
        <v>43</v>
      </c>
      <c r="J27" t="s">
        <v>44</v>
      </c>
      <c r="K27" t="s">
        <v>45</v>
      </c>
      <c r="L27" t="s">
        <v>46</v>
      </c>
      <c r="M27" t="s">
        <v>47</v>
      </c>
      <c r="N27" t="s">
        <v>48</v>
      </c>
      <c r="R27" s="6"/>
    </row>
    <row r="28" spans="1:18" x14ac:dyDescent="0.3">
      <c r="A28" t="s">
        <v>15</v>
      </c>
      <c r="B28" s="4" t="s">
        <v>49</v>
      </c>
      <c r="C28" t="s">
        <v>50</v>
      </c>
      <c r="D28" t="s">
        <v>50</v>
      </c>
      <c r="E28" t="s">
        <v>51</v>
      </c>
      <c r="F28" t="s">
        <v>33</v>
      </c>
      <c r="G28" t="s">
        <v>33</v>
      </c>
      <c r="H28" t="s">
        <v>33</v>
      </c>
      <c r="I28" t="s">
        <v>33</v>
      </c>
      <c r="J28" t="s">
        <v>33</v>
      </c>
      <c r="K28" t="s">
        <v>33</v>
      </c>
      <c r="L28" t="s">
        <v>33</v>
      </c>
      <c r="M28" t="s">
        <v>33</v>
      </c>
      <c r="N28" t="s">
        <v>33</v>
      </c>
      <c r="R28" s="6"/>
    </row>
    <row r="29" spans="1:18" x14ac:dyDescent="0.3">
      <c r="A29" t="s">
        <v>12</v>
      </c>
      <c r="B29" s="4" t="s">
        <v>52</v>
      </c>
      <c r="C29" t="s">
        <v>50</v>
      </c>
      <c r="D29" t="s">
        <v>50</v>
      </c>
      <c r="E29" t="s">
        <v>51</v>
      </c>
      <c r="F29" t="s">
        <v>33</v>
      </c>
      <c r="G29" t="s">
        <v>33</v>
      </c>
      <c r="H29" t="s">
        <v>33</v>
      </c>
      <c r="I29" t="s">
        <v>33</v>
      </c>
      <c r="J29" t="s">
        <v>33</v>
      </c>
      <c r="K29" t="s">
        <v>33</v>
      </c>
      <c r="L29" t="s">
        <v>33</v>
      </c>
      <c r="M29" t="s">
        <v>33</v>
      </c>
      <c r="N29" t="s">
        <v>33</v>
      </c>
      <c r="R29" s="6"/>
    </row>
    <row r="30" spans="1:18" x14ac:dyDescent="0.3">
      <c r="A30" t="s">
        <v>18</v>
      </c>
      <c r="B30" s="4" t="s">
        <v>52</v>
      </c>
      <c r="C30" t="s">
        <v>50</v>
      </c>
      <c r="D30" t="s">
        <v>50</v>
      </c>
      <c r="E30" t="s">
        <v>51</v>
      </c>
      <c r="F30" t="s">
        <v>33</v>
      </c>
      <c r="G30" t="s">
        <v>33</v>
      </c>
      <c r="H30" t="s">
        <v>33</v>
      </c>
      <c r="I30" t="s">
        <v>33</v>
      </c>
      <c r="J30" t="s">
        <v>33</v>
      </c>
      <c r="K30" t="s">
        <v>33</v>
      </c>
      <c r="L30" t="s">
        <v>33</v>
      </c>
      <c r="M30" t="s">
        <v>33</v>
      </c>
      <c r="N30" t="s">
        <v>33</v>
      </c>
      <c r="P30" s="6" t="s">
        <v>87</v>
      </c>
      <c r="R30" s="6"/>
    </row>
    <row r="31" spans="1:18" x14ac:dyDescent="0.3">
      <c r="A31" t="s">
        <v>16</v>
      </c>
      <c r="B31" s="4" t="s">
        <v>49</v>
      </c>
      <c r="C31" t="s">
        <v>50</v>
      </c>
      <c r="D31" t="s">
        <v>50</v>
      </c>
      <c r="E31" t="s">
        <v>51</v>
      </c>
      <c r="F31" t="s">
        <v>33</v>
      </c>
      <c r="G31" t="s">
        <v>33</v>
      </c>
      <c r="H31" t="s">
        <v>33</v>
      </c>
      <c r="I31" t="s">
        <v>33</v>
      </c>
      <c r="J31" t="s">
        <v>33</v>
      </c>
      <c r="K31" t="s">
        <v>33</v>
      </c>
      <c r="L31" t="s">
        <v>33</v>
      </c>
      <c r="M31" t="s">
        <v>33</v>
      </c>
      <c r="N31" t="s">
        <v>33</v>
      </c>
      <c r="P31" s="6"/>
      <c r="R31" s="6"/>
    </row>
    <row r="32" spans="1:18" x14ac:dyDescent="0.3">
      <c r="A32" t="s">
        <v>14</v>
      </c>
      <c r="B32" s="4" t="s">
        <v>49</v>
      </c>
      <c r="C32" t="s">
        <v>50</v>
      </c>
      <c r="D32" t="s">
        <v>50</v>
      </c>
      <c r="E32" t="s">
        <v>51</v>
      </c>
      <c r="F32" t="s">
        <v>33</v>
      </c>
      <c r="G32" t="s">
        <v>33</v>
      </c>
      <c r="H32" t="s">
        <v>33</v>
      </c>
      <c r="I32" t="s">
        <v>33</v>
      </c>
      <c r="J32" t="s">
        <v>33</v>
      </c>
      <c r="K32" t="s">
        <v>33</v>
      </c>
      <c r="L32" t="s">
        <v>33</v>
      </c>
      <c r="M32" t="s">
        <v>33</v>
      </c>
      <c r="N32" t="s">
        <v>33</v>
      </c>
      <c r="P32" s="6"/>
      <c r="R32" s="6"/>
    </row>
    <row r="33" spans="1:18" x14ac:dyDescent="0.3">
      <c r="A33" t="s">
        <v>53</v>
      </c>
      <c r="B33" s="4" t="s">
        <v>49</v>
      </c>
      <c r="C33" t="s">
        <v>50</v>
      </c>
      <c r="D33" t="s">
        <v>50</v>
      </c>
      <c r="E33" t="s">
        <v>51</v>
      </c>
      <c r="F33" t="s">
        <v>33</v>
      </c>
      <c r="G33" t="s">
        <v>33</v>
      </c>
      <c r="H33" t="s">
        <v>33</v>
      </c>
      <c r="I33" t="s">
        <v>33</v>
      </c>
      <c r="J33" t="s">
        <v>33</v>
      </c>
      <c r="K33" t="s">
        <v>33</v>
      </c>
      <c r="L33" t="s">
        <v>33</v>
      </c>
      <c r="M33" t="s">
        <v>33</v>
      </c>
      <c r="N33" t="s">
        <v>33</v>
      </c>
      <c r="P33" s="6"/>
      <c r="R33" s="6"/>
    </row>
    <row r="34" spans="1:18" x14ac:dyDescent="0.3">
      <c r="A34" t="s">
        <v>34</v>
      </c>
      <c r="B34" s="4" t="s">
        <v>52</v>
      </c>
      <c r="C34" t="s">
        <v>50</v>
      </c>
      <c r="D34" t="s">
        <v>50</v>
      </c>
      <c r="E34" t="s">
        <v>51</v>
      </c>
      <c r="F34" t="s">
        <v>33</v>
      </c>
      <c r="G34" t="s">
        <v>33</v>
      </c>
      <c r="H34" t="s">
        <v>33</v>
      </c>
      <c r="I34" t="s">
        <v>33</v>
      </c>
      <c r="J34" t="s">
        <v>33</v>
      </c>
      <c r="K34" t="s">
        <v>33</v>
      </c>
      <c r="L34" t="s">
        <v>33</v>
      </c>
      <c r="M34" t="s">
        <v>33</v>
      </c>
      <c r="N34" t="s">
        <v>33</v>
      </c>
      <c r="P34" s="6"/>
      <c r="R34" s="6"/>
    </row>
    <row r="35" spans="1:18" x14ac:dyDescent="0.3">
      <c r="A35" t="s">
        <v>54</v>
      </c>
      <c r="B35" s="4" t="s">
        <v>49</v>
      </c>
      <c r="C35" t="s">
        <v>50</v>
      </c>
      <c r="D35" t="s">
        <v>50</v>
      </c>
      <c r="E35" t="s">
        <v>51</v>
      </c>
      <c r="F35" t="s">
        <v>33</v>
      </c>
      <c r="G35" t="s">
        <v>33</v>
      </c>
      <c r="H35" t="s">
        <v>33</v>
      </c>
      <c r="I35" t="s">
        <v>33</v>
      </c>
      <c r="J35" t="s">
        <v>33</v>
      </c>
      <c r="K35" t="s">
        <v>33</v>
      </c>
      <c r="L35" t="s">
        <v>33</v>
      </c>
      <c r="M35" t="s">
        <v>33</v>
      </c>
      <c r="N35" t="s">
        <v>33</v>
      </c>
      <c r="R35" s="6"/>
    </row>
    <row r="36" spans="1:18" x14ac:dyDescent="0.3">
      <c r="A36" t="s">
        <v>21</v>
      </c>
      <c r="B36" s="4" t="s">
        <v>52</v>
      </c>
      <c r="C36" t="s">
        <v>50</v>
      </c>
      <c r="D36" t="s">
        <v>50</v>
      </c>
      <c r="E36" t="s">
        <v>51</v>
      </c>
      <c r="F36" t="s">
        <v>33</v>
      </c>
      <c r="G36" t="s">
        <v>33</v>
      </c>
      <c r="H36" t="s">
        <v>33</v>
      </c>
      <c r="I36" t="s">
        <v>33</v>
      </c>
      <c r="J36" t="s">
        <v>33</v>
      </c>
      <c r="K36" t="s">
        <v>33</v>
      </c>
      <c r="L36" t="s">
        <v>33</v>
      </c>
      <c r="M36" t="s">
        <v>33</v>
      </c>
      <c r="N36" t="s">
        <v>33</v>
      </c>
    </row>
  </sheetData>
  <mergeCells count="4">
    <mergeCell ref="M18:M23"/>
    <mergeCell ref="P30:P34"/>
    <mergeCell ref="R2:R35"/>
    <mergeCell ref="P4:P11"/>
  </mergeCells>
  <phoneticPr fontId="1" type="noConversion"/>
  <pageMargins left="0.7" right="0.7" top="0.75" bottom="0.75" header="0.3" footer="0.3"/>
  <tableParts count="3">
    <tablePart r:id="rId1"/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6851D-9E4B-4831-88FA-40B5663AEE29}">
  <dimension ref="A1:I29"/>
  <sheetViews>
    <sheetView workbookViewId="0"/>
  </sheetViews>
  <sheetFormatPr baseColWidth="10" defaultRowHeight="14.4" x14ac:dyDescent="0.3"/>
  <cols>
    <col min="1" max="1" width="3" bestFit="1" customWidth="1"/>
    <col min="2" max="2" width="25.44140625" bestFit="1" customWidth="1"/>
    <col min="3" max="3" width="7.6640625" bestFit="1" customWidth="1"/>
    <col min="5" max="5" width="25.44140625" bestFit="1" customWidth="1"/>
    <col min="6" max="6" width="22.33203125" bestFit="1" customWidth="1"/>
    <col min="7" max="8" width="3" bestFit="1" customWidth="1"/>
    <col min="9" max="9" width="16.88671875" bestFit="1" customWidth="1"/>
  </cols>
  <sheetData>
    <row r="1" spans="1:9" x14ac:dyDescent="0.3">
      <c r="A1" t="s">
        <v>72</v>
      </c>
      <c r="B1" t="s">
        <v>79</v>
      </c>
      <c r="C1" t="s">
        <v>71</v>
      </c>
      <c r="E1" t="s">
        <v>80</v>
      </c>
      <c r="I1">
        <f>COUNT(I5:I19)</f>
        <v>15</v>
      </c>
    </row>
    <row r="2" spans="1:9" x14ac:dyDescent="0.3">
      <c r="A2">
        <v>1</v>
      </c>
      <c r="B2" t="s">
        <v>12</v>
      </c>
      <c r="C2" t="s">
        <v>69</v>
      </c>
      <c r="I2" t="s">
        <v>81</v>
      </c>
    </row>
    <row r="3" spans="1:9" x14ac:dyDescent="0.3">
      <c r="A3">
        <v>2</v>
      </c>
      <c r="B3" t="s">
        <v>14</v>
      </c>
      <c r="C3" t="s">
        <v>69</v>
      </c>
      <c r="E3" s="2" t="s">
        <v>76</v>
      </c>
      <c r="F3" s="2" t="s">
        <v>75</v>
      </c>
    </row>
    <row r="4" spans="1:9" x14ac:dyDescent="0.3">
      <c r="A4">
        <v>3</v>
      </c>
      <c r="B4" t="s">
        <v>15</v>
      </c>
      <c r="C4" t="s">
        <v>69</v>
      </c>
      <c r="E4" s="2" t="s">
        <v>73</v>
      </c>
      <c r="F4" t="s">
        <v>67</v>
      </c>
      <c r="G4" t="s">
        <v>68</v>
      </c>
      <c r="H4" t="s">
        <v>69</v>
      </c>
      <c r="I4" t="s">
        <v>74</v>
      </c>
    </row>
    <row r="5" spans="1:9" x14ac:dyDescent="0.3">
      <c r="A5">
        <v>4</v>
      </c>
      <c r="B5" t="s">
        <v>16</v>
      </c>
      <c r="C5" t="s">
        <v>69</v>
      </c>
      <c r="E5" s="3" t="s">
        <v>19</v>
      </c>
      <c r="H5">
        <v>1</v>
      </c>
      <c r="I5">
        <v>1</v>
      </c>
    </row>
    <row r="6" spans="1:9" x14ac:dyDescent="0.3">
      <c r="A6">
        <v>5</v>
      </c>
      <c r="B6" t="s">
        <v>17</v>
      </c>
      <c r="C6" t="s">
        <v>69</v>
      </c>
      <c r="E6" s="3" t="s">
        <v>15</v>
      </c>
      <c r="F6">
        <v>1</v>
      </c>
      <c r="G6">
        <v>1</v>
      </c>
      <c r="H6">
        <v>1</v>
      </c>
      <c r="I6">
        <v>3</v>
      </c>
    </row>
    <row r="7" spans="1:9" x14ac:dyDescent="0.3">
      <c r="A7">
        <v>6</v>
      </c>
      <c r="B7" t="s">
        <v>18</v>
      </c>
      <c r="C7" t="s">
        <v>69</v>
      </c>
      <c r="E7" s="3" t="s">
        <v>17</v>
      </c>
      <c r="G7">
        <v>1</v>
      </c>
      <c r="H7">
        <v>1</v>
      </c>
      <c r="I7">
        <v>2</v>
      </c>
    </row>
    <row r="8" spans="1:9" x14ac:dyDescent="0.3">
      <c r="A8">
        <v>7</v>
      </c>
      <c r="B8" t="s">
        <v>19</v>
      </c>
      <c r="C8" t="s">
        <v>69</v>
      </c>
      <c r="E8" s="3" t="s">
        <v>53</v>
      </c>
      <c r="F8">
        <v>1</v>
      </c>
      <c r="I8">
        <v>1</v>
      </c>
    </row>
    <row r="9" spans="1:9" x14ac:dyDescent="0.3">
      <c r="A9">
        <v>8</v>
      </c>
      <c r="B9" t="s">
        <v>20</v>
      </c>
      <c r="C9" t="s">
        <v>69</v>
      </c>
      <c r="E9" s="3" t="s">
        <v>18</v>
      </c>
      <c r="F9">
        <v>1</v>
      </c>
      <c r="G9">
        <v>1</v>
      </c>
      <c r="H9">
        <v>1</v>
      </c>
      <c r="I9">
        <v>3</v>
      </c>
    </row>
    <row r="10" spans="1:9" x14ac:dyDescent="0.3">
      <c r="A10">
        <v>9</v>
      </c>
      <c r="B10" t="s">
        <v>21</v>
      </c>
      <c r="C10" t="s">
        <v>69</v>
      </c>
      <c r="E10" s="3" t="s">
        <v>21</v>
      </c>
      <c r="F10">
        <v>1</v>
      </c>
      <c r="H10">
        <v>1</v>
      </c>
      <c r="I10">
        <v>2</v>
      </c>
    </row>
    <row r="11" spans="1:9" x14ac:dyDescent="0.3">
      <c r="A11">
        <v>10</v>
      </c>
      <c r="B11" t="s">
        <v>22</v>
      </c>
      <c r="C11" t="s">
        <v>69</v>
      </c>
      <c r="E11" s="3" t="s">
        <v>23</v>
      </c>
      <c r="H11">
        <v>1</v>
      </c>
      <c r="I11">
        <v>1</v>
      </c>
    </row>
    <row r="12" spans="1:9" x14ac:dyDescent="0.3">
      <c r="A12">
        <v>11</v>
      </c>
      <c r="B12" t="s">
        <v>23</v>
      </c>
      <c r="C12" t="s">
        <v>69</v>
      </c>
      <c r="E12" s="3" t="s">
        <v>16</v>
      </c>
      <c r="F12">
        <v>1</v>
      </c>
      <c r="G12">
        <v>1</v>
      </c>
      <c r="H12">
        <v>1</v>
      </c>
      <c r="I12">
        <v>3</v>
      </c>
    </row>
    <row r="13" spans="1:9" x14ac:dyDescent="0.3">
      <c r="A13">
        <v>12</v>
      </c>
      <c r="B13" t="s">
        <v>12</v>
      </c>
      <c r="C13" t="s">
        <v>68</v>
      </c>
      <c r="E13" s="3" t="s">
        <v>22</v>
      </c>
      <c r="H13">
        <v>1</v>
      </c>
      <c r="I13">
        <v>1</v>
      </c>
    </row>
    <row r="14" spans="1:9" x14ac:dyDescent="0.3">
      <c r="A14">
        <v>13</v>
      </c>
      <c r="B14" t="s">
        <v>15</v>
      </c>
      <c r="C14" t="s">
        <v>68</v>
      </c>
      <c r="E14" s="3" t="s">
        <v>20</v>
      </c>
      <c r="H14">
        <v>1</v>
      </c>
      <c r="I14">
        <v>1</v>
      </c>
    </row>
    <row r="15" spans="1:9" x14ac:dyDescent="0.3">
      <c r="A15">
        <v>14</v>
      </c>
      <c r="B15" t="s">
        <v>14</v>
      </c>
      <c r="C15" t="s">
        <v>68</v>
      </c>
      <c r="E15" s="3" t="s">
        <v>14</v>
      </c>
      <c r="F15">
        <v>1</v>
      </c>
      <c r="G15">
        <v>1</v>
      </c>
      <c r="H15">
        <v>1</v>
      </c>
      <c r="I15">
        <v>3</v>
      </c>
    </row>
    <row r="16" spans="1:9" x14ac:dyDescent="0.3">
      <c r="A16">
        <v>15</v>
      </c>
      <c r="B16" t="s">
        <v>16</v>
      </c>
      <c r="C16" t="s">
        <v>68</v>
      </c>
      <c r="E16" s="3" t="s">
        <v>12</v>
      </c>
      <c r="F16">
        <v>1</v>
      </c>
      <c r="G16">
        <v>1</v>
      </c>
      <c r="H16">
        <v>1</v>
      </c>
      <c r="I16">
        <v>3</v>
      </c>
    </row>
    <row r="17" spans="1:9" x14ac:dyDescent="0.3">
      <c r="A17">
        <v>16</v>
      </c>
      <c r="B17" t="s">
        <v>18</v>
      </c>
      <c r="C17" t="s">
        <v>68</v>
      </c>
      <c r="E17" s="3" t="s">
        <v>35</v>
      </c>
      <c r="G17">
        <v>1</v>
      </c>
      <c r="I17">
        <v>1</v>
      </c>
    </row>
    <row r="18" spans="1:9" x14ac:dyDescent="0.3">
      <c r="A18">
        <v>17</v>
      </c>
      <c r="B18" t="s">
        <v>17</v>
      </c>
      <c r="C18" t="s">
        <v>68</v>
      </c>
      <c r="E18" s="3" t="s">
        <v>54</v>
      </c>
      <c r="F18">
        <v>1</v>
      </c>
      <c r="I18">
        <v>1</v>
      </c>
    </row>
    <row r="19" spans="1:9" x14ac:dyDescent="0.3">
      <c r="A19">
        <v>18</v>
      </c>
      <c r="B19" t="s">
        <v>34</v>
      </c>
      <c r="C19" t="s">
        <v>68</v>
      </c>
      <c r="E19" s="3" t="s">
        <v>34</v>
      </c>
      <c r="F19">
        <v>1</v>
      </c>
      <c r="G19">
        <v>1</v>
      </c>
      <c r="I19">
        <v>2</v>
      </c>
    </row>
    <row r="20" spans="1:9" x14ac:dyDescent="0.3">
      <c r="A20">
        <v>19</v>
      </c>
      <c r="B20" t="s">
        <v>35</v>
      </c>
      <c r="C20" t="s">
        <v>68</v>
      </c>
      <c r="E20" s="3" t="s">
        <v>74</v>
      </c>
      <c r="F20">
        <v>9</v>
      </c>
      <c r="G20">
        <v>8</v>
      </c>
      <c r="H20">
        <v>11</v>
      </c>
      <c r="I20">
        <v>28</v>
      </c>
    </row>
    <row r="21" spans="1:9" x14ac:dyDescent="0.3">
      <c r="A21">
        <v>20</v>
      </c>
      <c r="B21" t="s">
        <v>15</v>
      </c>
      <c r="C21" t="s">
        <v>67</v>
      </c>
    </row>
    <row r="22" spans="1:9" x14ac:dyDescent="0.3">
      <c r="A22">
        <v>21</v>
      </c>
      <c r="B22" t="s">
        <v>12</v>
      </c>
      <c r="C22" t="s">
        <v>67</v>
      </c>
    </row>
    <row r="23" spans="1:9" x14ac:dyDescent="0.3">
      <c r="A23">
        <v>22</v>
      </c>
      <c r="B23" t="s">
        <v>18</v>
      </c>
      <c r="C23" t="s">
        <v>67</v>
      </c>
    </row>
    <row r="24" spans="1:9" x14ac:dyDescent="0.3">
      <c r="A24">
        <v>23</v>
      </c>
      <c r="B24" t="s">
        <v>16</v>
      </c>
      <c r="C24" t="s">
        <v>67</v>
      </c>
    </row>
    <row r="25" spans="1:9" x14ac:dyDescent="0.3">
      <c r="A25">
        <v>24</v>
      </c>
      <c r="B25" t="s">
        <v>14</v>
      </c>
      <c r="C25" t="s">
        <v>67</v>
      </c>
    </row>
    <row r="26" spans="1:9" x14ac:dyDescent="0.3">
      <c r="A26">
        <v>25</v>
      </c>
      <c r="B26" t="s">
        <v>53</v>
      </c>
      <c r="C26" t="s">
        <v>67</v>
      </c>
    </row>
    <row r="27" spans="1:9" x14ac:dyDescent="0.3">
      <c r="A27">
        <v>26</v>
      </c>
      <c r="B27" t="s">
        <v>34</v>
      </c>
      <c r="C27" t="s">
        <v>67</v>
      </c>
    </row>
    <row r="28" spans="1:9" x14ac:dyDescent="0.3">
      <c r="A28">
        <v>27</v>
      </c>
      <c r="B28" t="s">
        <v>54</v>
      </c>
      <c r="C28" t="s">
        <v>67</v>
      </c>
    </row>
    <row r="29" spans="1:9" x14ac:dyDescent="0.3">
      <c r="A29">
        <v>28</v>
      </c>
      <c r="B29" t="s">
        <v>21</v>
      </c>
      <c r="C29" t="s">
        <v>67</v>
      </c>
    </row>
  </sheetData>
  <phoneticPr fontId="1" type="noConversion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8726F-C629-4533-9FDE-54CB836AD740}">
  <dimension ref="A1:I36"/>
  <sheetViews>
    <sheetView workbookViewId="0"/>
  </sheetViews>
  <sheetFormatPr baseColWidth="10" defaultRowHeight="14.4" x14ac:dyDescent="0.3"/>
  <cols>
    <col min="1" max="1" width="3" bestFit="1" customWidth="1"/>
    <col min="2" max="2" width="22.6640625" bestFit="1" customWidth="1"/>
    <col min="5" max="5" width="22.6640625" bestFit="1" customWidth="1"/>
    <col min="6" max="6" width="22.33203125" bestFit="1" customWidth="1"/>
    <col min="7" max="8" width="3" bestFit="1" customWidth="1"/>
    <col min="9" max="9" width="16.109375" bestFit="1" customWidth="1"/>
  </cols>
  <sheetData>
    <row r="1" spans="1:9" x14ac:dyDescent="0.3">
      <c r="A1" s="1" t="s">
        <v>72</v>
      </c>
      <c r="B1" s="1" t="s">
        <v>70</v>
      </c>
      <c r="C1" s="1" t="s">
        <v>71</v>
      </c>
    </row>
    <row r="2" spans="1:9" x14ac:dyDescent="0.3">
      <c r="A2" s="1">
        <v>1</v>
      </c>
      <c r="B2" s="1" t="s">
        <v>1</v>
      </c>
      <c r="C2" s="1" t="s">
        <v>69</v>
      </c>
      <c r="E2" t="s">
        <v>77</v>
      </c>
      <c r="I2">
        <f>COUNT(I6:I35)</f>
        <v>30</v>
      </c>
    </row>
    <row r="3" spans="1:9" x14ac:dyDescent="0.3">
      <c r="A3" s="1">
        <v>2</v>
      </c>
      <c r="B3" s="1" t="s">
        <v>2</v>
      </c>
      <c r="C3" s="1" t="s">
        <v>69</v>
      </c>
      <c r="I3" t="s">
        <v>78</v>
      </c>
    </row>
    <row r="4" spans="1:9" x14ac:dyDescent="0.3">
      <c r="A4" s="1">
        <v>3</v>
      </c>
      <c r="B4" s="1" t="s">
        <v>3</v>
      </c>
      <c r="C4" s="1" t="s">
        <v>69</v>
      </c>
      <c r="E4" s="2" t="s">
        <v>76</v>
      </c>
      <c r="F4" s="2" t="s">
        <v>75</v>
      </c>
    </row>
    <row r="5" spans="1:9" x14ac:dyDescent="0.3">
      <c r="A5" s="1">
        <v>4</v>
      </c>
      <c r="B5" s="1" t="s">
        <v>4</v>
      </c>
      <c r="C5" s="1" t="s">
        <v>69</v>
      </c>
      <c r="E5" s="2" t="s">
        <v>73</v>
      </c>
      <c r="F5" t="s">
        <v>67</v>
      </c>
      <c r="G5" t="s">
        <v>68</v>
      </c>
      <c r="H5" t="s">
        <v>69</v>
      </c>
      <c r="I5" t="s">
        <v>74</v>
      </c>
    </row>
    <row r="6" spans="1:9" x14ac:dyDescent="0.3">
      <c r="A6" s="1">
        <v>5</v>
      </c>
      <c r="B6" s="1" t="s">
        <v>5</v>
      </c>
      <c r="C6" s="1" t="s">
        <v>69</v>
      </c>
      <c r="E6" s="3" t="s">
        <v>26</v>
      </c>
      <c r="G6">
        <v>1</v>
      </c>
      <c r="I6">
        <v>1</v>
      </c>
    </row>
    <row r="7" spans="1:9" x14ac:dyDescent="0.3">
      <c r="A7" s="1">
        <v>6</v>
      </c>
      <c r="B7" s="1" t="s">
        <v>6</v>
      </c>
      <c r="C7" s="1" t="s">
        <v>69</v>
      </c>
      <c r="E7" s="3" t="s">
        <v>4</v>
      </c>
      <c r="H7">
        <v>1</v>
      </c>
      <c r="I7">
        <v>1</v>
      </c>
    </row>
    <row r="8" spans="1:9" x14ac:dyDescent="0.3">
      <c r="A8" s="1">
        <v>7</v>
      </c>
      <c r="B8" s="1" t="s">
        <v>7</v>
      </c>
      <c r="C8" s="1" t="s">
        <v>69</v>
      </c>
      <c r="E8" s="3" t="s">
        <v>42</v>
      </c>
      <c r="F8">
        <v>1</v>
      </c>
      <c r="I8">
        <v>1</v>
      </c>
    </row>
    <row r="9" spans="1:9" x14ac:dyDescent="0.3">
      <c r="A9" s="1">
        <v>8</v>
      </c>
      <c r="B9" s="1" t="s">
        <v>8</v>
      </c>
      <c r="C9" s="1" t="s">
        <v>69</v>
      </c>
      <c r="E9" s="3" t="s">
        <v>3</v>
      </c>
      <c r="G9">
        <v>1</v>
      </c>
      <c r="H9">
        <v>1</v>
      </c>
      <c r="I9">
        <v>2</v>
      </c>
    </row>
    <row r="10" spans="1:9" x14ac:dyDescent="0.3">
      <c r="A10" s="1">
        <v>9</v>
      </c>
      <c r="B10" s="1" t="s">
        <v>9</v>
      </c>
      <c r="C10" s="1" t="s">
        <v>69</v>
      </c>
      <c r="E10" s="3" t="s">
        <v>45</v>
      </c>
      <c r="F10">
        <v>1</v>
      </c>
      <c r="I10">
        <v>1</v>
      </c>
    </row>
    <row r="11" spans="1:9" x14ac:dyDescent="0.3">
      <c r="A11" s="1">
        <v>10</v>
      </c>
      <c r="B11" s="1" t="s">
        <v>10</v>
      </c>
      <c r="C11" s="1" t="s">
        <v>69</v>
      </c>
      <c r="E11" s="3" t="s">
        <v>2</v>
      </c>
      <c r="G11">
        <v>1</v>
      </c>
      <c r="H11">
        <v>1</v>
      </c>
      <c r="I11">
        <v>2</v>
      </c>
    </row>
    <row r="12" spans="1:9" x14ac:dyDescent="0.3">
      <c r="A12" s="1">
        <v>11</v>
      </c>
      <c r="B12" s="1" t="s">
        <v>11</v>
      </c>
      <c r="C12" s="1" t="s">
        <v>69</v>
      </c>
      <c r="E12" s="3" t="s">
        <v>25</v>
      </c>
      <c r="G12">
        <v>1</v>
      </c>
      <c r="I12">
        <v>1</v>
      </c>
    </row>
    <row r="13" spans="1:9" x14ac:dyDescent="0.3">
      <c r="A13" s="1">
        <v>12</v>
      </c>
      <c r="B13" s="1" t="s">
        <v>1</v>
      </c>
      <c r="C13" s="1" t="s">
        <v>68</v>
      </c>
      <c r="E13" s="3" t="s">
        <v>11</v>
      </c>
      <c r="H13">
        <v>1</v>
      </c>
      <c r="I13">
        <v>1</v>
      </c>
    </row>
    <row r="14" spans="1:9" x14ac:dyDescent="0.3">
      <c r="A14" s="1">
        <v>13</v>
      </c>
      <c r="B14" s="1" t="s">
        <v>2</v>
      </c>
      <c r="C14" s="1" t="s">
        <v>68</v>
      </c>
      <c r="E14" s="3" t="s">
        <v>47</v>
      </c>
      <c r="F14">
        <v>1</v>
      </c>
      <c r="I14">
        <v>1</v>
      </c>
    </row>
    <row r="15" spans="1:9" x14ac:dyDescent="0.3">
      <c r="A15" s="1">
        <v>14</v>
      </c>
      <c r="B15" s="1" t="s">
        <v>25</v>
      </c>
      <c r="C15" s="1" t="s">
        <v>68</v>
      </c>
      <c r="E15" s="3" t="s">
        <v>48</v>
      </c>
      <c r="F15">
        <v>1</v>
      </c>
      <c r="I15">
        <v>1</v>
      </c>
    </row>
    <row r="16" spans="1:9" x14ac:dyDescent="0.3">
      <c r="A16" s="1">
        <v>15</v>
      </c>
      <c r="B16" s="1" t="s">
        <v>26</v>
      </c>
      <c r="C16" s="1" t="s">
        <v>68</v>
      </c>
      <c r="E16" s="3" t="s">
        <v>43</v>
      </c>
      <c r="F16">
        <v>1</v>
      </c>
      <c r="I16">
        <v>1</v>
      </c>
    </row>
    <row r="17" spans="1:9" x14ac:dyDescent="0.3">
      <c r="A17" s="1">
        <v>16</v>
      </c>
      <c r="B17" s="1" t="s">
        <v>27</v>
      </c>
      <c r="C17" s="1" t="s">
        <v>68</v>
      </c>
      <c r="E17" s="3" t="s">
        <v>6</v>
      </c>
      <c r="H17">
        <v>1</v>
      </c>
      <c r="I17">
        <v>1</v>
      </c>
    </row>
    <row r="18" spans="1:9" x14ac:dyDescent="0.3">
      <c r="A18" s="1">
        <v>17</v>
      </c>
      <c r="B18" s="1" t="s">
        <v>28</v>
      </c>
      <c r="C18" s="1" t="s">
        <v>68</v>
      </c>
      <c r="E18" s="3" t="s">
        <v>38</v>
      </c>
      <c r="F18">
        <v>1</v>
      </c>
      <c r="I18">
        <v>1</v>
      </c>
    </row>
    <row r="19" spans="1:9" x14ac:dyDescent="0.3">
      <c r="A19" s="1">
        <v>18</v>
      </c>
      <c r="B19" s="1" t="s">
        <v>29</v>
      </c>
      <c r="C19" s="1" t="s">
        <v>68</v>
      </c>
      <c r="E19" s="3" t="s">
        <v>39</v>
      </c>
      <c r="F19">
        <v>1</v>
      </c>
      <c r="I19">
        <v>1</v>
      </c>
    </row>
    <row r="20" spans="1:9" x14ac:dyDescent="0.3">
      <c r="A20" s="1">
        <v>19</v>
      </c>
      <c r="B20" s="1" t="s">
        <v>30</v>
      </c>
      <c r="C20" s="1" t="s">
        <v>68</v>
      </c>
      <c r="E20" s="3" t="s">
        <v>46</v>
      </c>
      <c r="F20">
        <v>1</v>
      </c>
      <c r="I20">
        <v>1</v>
      </c>
    </row>
    <row r="21" spans="1:9" x14ac:dyDescent="0.3">
      <c r="A21" s="1">
        <v>20</v>
      </c>
      <c r="B21" s="1" t="s">
        <v>31</v>
      </c>
      <c r="C21" s="1" t="s">
        <v>68</v>
      </c>
      <c r="E21" s="3" t="s">
        <v>31</v>
      </c>
      <c r="G21">
        <v>1</v>
      </c>
      <c r="I21">
        <v>1</v>
      </c>
    </row>
    <row r="22" spans="1:9" x14ac:dyDescent="0.3">
      <c r="A22" s="1">
        <v>21</v>
      </c>
      <c r="B22" s="1" t="s">
        <v>32</v>
      </c>
      <c r="C22" s="1" t="s">
        <v>68</v>
      </c>
      <c r="E22" s="3" t="s">
        <v>30</v>
      </c>
      <c r="G22">
        <v>1</v>
      </c>
      <c r="I22">
        <v>1</v>
      </c>
    </row>
    <row r="23" spans="1:9" x14ac:dyDescent="0.3">
      <c r="A23" s="1">
        <v>22</v>
      </c>
      <c r="B23" s="1" t="s">
        <v>37</v>
      </c>
      <c r="C23" s="1" t="s">
        <v>67</v>
      </c>
      <c r="E23" s="3" t="s">
        <v>37</v>
      </c>
      <c r="F23">
        <v>1</v>
      </c>
      <c r="I23">
        <v>1</v>
      </c>
    </row>
    <row r="24" spans="1:9" x14ac:dyDescent="0.3">
      <c r="A24" s="1">
        <v>23</v>
      </c>
      <c r="B24" s="1" t="s">
        <v>38</v>
      </c>
      <c r="C24" s="1" t="s">
        <v>67</v>
      </c>
      <c r="E24" s="3" t="s">
        <v>5</v>
      </c>
      <c r="H24">
        <v>1</v>
      </c>
      <c r="I24">
        <v>1</v>
      </c>
    </row>
    <row r="25" spans="1:9" x14ac:dyDescent="0.3">
      <c r="A25" s="1">
        <v>24</v>
      </c>
      <c r="B25" s="1" t="s">
        <v>39</v>
      </c>
      <c r="C25" s="1" t="s">
        <v>67</v>
      </c>
      <c r="E25" s="3" t="s">
        <v>7</v>
      </c>
      <c r="H25">
        <v>1</v>
      </c>
      <c r="I25">
        <v>1</v>
      </c>
    </row>
    <row r="26" spans="1:9" x14ac:dyDescent="0.3">
      <c r="A26" s="1">
        <v>25</v>
      </c>
      <c r="B26" s="1" t="s">
        <v>40</v>
      </c>
      <c r="C26" s="1" t="s">
        <v>67</v>
      </c>
      <c r="E26" s="3" t="s">
        <v>29</v>
      </c>
      <c r="G26">
        <v>1</v>
      </c>
      <c r="I26">
        <v>1</v>
      </c>
    </row>
    <row r="27" spans="1:9" x14ac:dyDescent="0.3">
      <c r="A27" s="1">
        <v>26</v>
      </c>
      <c r="B27" s="1" t="s">
        <v>41</v>
      </c>
      <c r="C27" s="1" t="s">
        <v>67</v>
      </c>
      <c r="E27" s="3" t="s">
        <v>41</v>
      </c>
      <c r="F27">
        <v>1</v>
      </c>
      <c r="I27">
        <v>1</v>
      </c>
    </row>
    <row r="28" spans="1:9" x14ac:dyDescent="0.3">
      <c r="A28" s="1">
        <v>27</v>
      </c>
      <c r="B28" s="1" t="s">
        <v>42</v>
      </c>
      <c r="C28" s="1" t="s">
        <v>67</v>
      </c>
      <c r="E28" s="3" t="s">
        <v>1</v>
      </c>
      <c r="G28">
        <v>1</v>
      </c>
      <c r="H28">
        <v>1</v>
      </c>
      <c r="I28">
        <v>2</v>
      </c>
    </row>
    <row r="29" spans="1:9" x14ac:dyDescent="0.3">
      <c r="A29" s="1">
        <v>28</v>
      </c>
      <c r="B29" s="1" t="s">
        <v>32</v>
      </c>
      <c r="C29" s="1" t="s">
        <v>67</v>
      </c>
      <c r="E29" s="3" t="s">
        <v>8</v>
      </c>
      <c r="H29">
        <v>1</v>
      </c>
      <c r="I29">
        <v>1</v>
      </c>
    </row>
    <row r="30" spans="1:9" x14ac:dyDescent="0.3">
      <c r="A30" s="1">
        <v>29</v>
      </c>
      <c r="B30" s="1" t="s">
        <v>43</v>
      </c>
      <c r="C30" s="1" t="s">
        <v>67</v>
      </c>
      <c r="E30" s="3" t="s">
        <v>10</v>
      </c>
      <c r="H30">
        <v>1</v>
      </c>
      <c r="I30">
        <v>1</v>
      </c>
    </row>
    <row r="31" spans="1:9" x14ac:dyDescent="0.3">
      <c r="A31" s="1">
        <v>30</v>
      </c>
      <c r="B31" s="1" t="s">
        <v>44</v>
      </c>
      <c r="C31" s="1" t="s">
        <v>67</v>
      </c>
      <c r="E31" s="3" t="s">
        <v>9</v>
      </c>
      <c r="H31">
        <v>1</v>
      </c>
      <c r="I31">
        <v>1</v>
      </c>
    </row>
    <row r="32" spans="1:9" x14ac:dyDescent="0.3">
      <c r="A32" s="1">
        <v>31</v>
      </c>
      <c r="B32" s="1" t="s">
        <v>45</v>
      </c>
      <c r="C32" s="1" t="s">
        <v>67</v>
      </c>
      <c r="E32" s="3" t="s">
        <v>40</v>
      </c>
      <c r="F32">
        <v>1</v>
      </c>
      <c r="I32">
        <v>1</v>
      </c>
    </row>
    <row r="33" spans="1:9" x14ac:dyDescent="0.3">
      <c r="A33" s="1">
        <v>32</v>
      </c>
      <c r="B33" s="1" t="s">
        <v>46</v>
      </c>
      <c r="C33" s="1" t="s">
        <v>67</v>
      </c>
      <c r="E33" s="3" t="s">
        <v>32</v>
      </c>
      <c r="F33">
        <v>1</v>
      </c>
      <c r="G33">
        <v>1</v>
      </c>
      <c r="I33">
        <v>2</v>
      </c>
    </row>
    <row r="34" spans="1:9" x14ac:dyDescent="0.3">
      <c r="A34" s="1">
        <v>33</v>
      </c>
      <c r="B34" s="1" t="s">
        <v>47</v>
      </c>
      <c r="C34" s="1" t="s">
        <v>67</v>
      </c>
      <c r="E34" s="3" t="s">
        <v>44</v>
      </c>
      <c r="F34">
        <v>1</v>
      </c>
      <c r="I34">
        <v>1</v>
      </c>
    </row>
    <row r="35" spans="1:9" x14ac:dyDescent="0.3">
      <c r="A35" s="1">
        <v>34</v>
      </c>
      <c r="B35" s="1" t="s">
        <v>48</v>
      </c>
      <c r="C35" s="1" t="s">
        <v>67</v>
      </c>
      <c r="E35" s="3" t="s">
        <v>27</v>
      </c>
      <c r="G35">
        <v>1</v>
      </c>
      <c r="I35">
        <v>1</v>
      </c>
    </row>
    <row r="36" spans="1:9" x14ac:dyDescent="0.3">
      <c r="E36" s="3" t="s">
        <v>74</v>
      </c>
      <c r="F36">
        <v>13</v>
      </c>
      <c r="G36">
        <v>10</v>
      </c>
      <c r="H36">
        <v>11</v>
      </c>
      <c r="I36">
        <v>34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info</vt:lpstr>
      <vt:lpstr>price_performance</vt:lpstr>
      <vt:lpstr>price_performance (2)</vt:lpstr>
      <vt:lpstr>price_performance (3)</vt:lpstr>
      <vt:lpstr>versions</vt:lpstr>
      <vt:lpstr>objects</vt:lpstr>
      <vt:lpstr>attributes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Lttd</cp:lastModifiedBy>
  <cp:revision/>
  <dcterms:created xsi:type="dcterms:W3CDTF">2023-04-02T11:01:55Z</dcterms:created>
  <dcterms:modified xsi:type="dcterms:W3CDTF">2023-04-02T17:25:30Z</dcterms:modified>
  <cp:category/>
  <cp:contentStatus/>
</cp:coreProperties>
</file>