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8_{F054B23E-81D3-4E87-B92F-0379A5046A92}" xr6:coauthVersionLast="47" xr6:coauthVersionMax="47" xr10:uidLastSave="{00000000-0000-0000-0000-000000000000}"/>
  <bookViews>
    <workbookView xWindow="-108" yWindow="-108" windowWidth="23256" windowHeight="12456" xr2:uid="{5A629D1B-FE12-47BF-B32F-ACF81AE2A324}"/>
  </bookViews>
  <sheets>
    <sheet name="Munka1" sheetId="1" r:id="rId1"/>
  </sheets>
  <definedNames>
    <definedName name="solver_adj" localSheetId="0" hidden="1">Munka1!$L$8</definedName>
    <definedName name="solver_cvg" localSheetId="0" hidden="1">0.0001</definedName>
    <definedName name="solver_drv" localSheetId="0" hidden="1">2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Munka1!$G$8</definedName>
    <definedName name="solver_lhs2" localSheetId="0" hidden="1">Munka1!$K$8</definedName>
    <definedName name="solver_lhs3" localSheetId="0" hidden="1">Munka1!$L$8</definedName>
    <definedName name="solver_lhs4" localSheetId="0" hidden="1">Munka1!$O$8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Munka1!$K$6</definedName>
    <definedName name="solver_pre" localSheetId="0" hidden="1">0.000001</definedName>
    <definedName name="solver_rbv" localSheetId="0" hidden="1">2</definedName>
    <definedName name="solver_rel1" localSheetId="0" hidden="1">1</definedName>
    <definedName name="solver_rel2" localSheetId="0" hidden="1">1</definedName>
    <definedName name="solver_rel3" localSheetId="0" hidden="1">4</definedName>
    <definedName name="solver_rel4" localSheetId="0" hidden="1">2</definedName>
    <definedName name="solver_rhs1" localSheetId="0" hidden="1">6</definedName>
    <definedName name="solver_rhs2" localSheetId="0" hidden="1">3000</definedName>
    <definedName name="solver_rhs3" localSheetId="0" hidden="1">egész</definedName>
    <definedName name="solver_rhs4" localSheetId="0" hidden="1">1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1" l="1"/>
  <c r="I59" i="1"/>
  <c r="I60" i="1"/>
  <c r="I61" i="1"/>
  <c r="I62" i="1"/>
  <c r="I63" i="1"/>
  <c r="I64" i="1"/>
  <c r="I65" i="1"/>
  <c r="I66" i="1"/>
  <c r="I67" i="1"/>
  <c r="I68" i="1"/>
  <c r="I69" i="1"/>
  <c r="I70" i="1"/>
  <c r="H70" i="1"/>
  <c r="G70" i="1"/>
  <c r="F70" i="1"/>
  <c r="E70" i="1"/>
  <c r="H69" i="1"/>
  <c r="G69" i="1"/>
  <c r="F69" i="1"/>
  <c r="E69" i="1"/>
  <c r="H68" i="1"/>
  <c r="G68" i="1"/>
  <c r="F68" i="1"/>
  <c r="E68" i="1"/>
  <c r="H67" i="1"/>
  <c r="G67" i="1"/>
  <c r="F67" i="1"/>
  <c r="E67" i="1"/>
  <c r="H66" i="1"/>
  <c r="G66" i="1"/>
  <c r="F66" i="1"/>
  <c r="E66" i="1"/>
  <c r="H65" i="1"/>
  <c r="G65" i="1"/>
  <c r="F65" i="1"/>
  <c r="E65" i="1"/>
  <c r="H64" i="1"/>
  <c r="G64" i="1"/>
  <c r="F64" i="1"/>
  <c r="E64" i="1"/>
  <c r="H63" i="1"/>
  <c r="G63" i="1"/>
  <c r="F63" i="1"/>
  <c r="E63" i="1"/>
  <c r="H62" i="1"/>
  <c r="G62" i="1"/>
  <c r="F62" i="1"/>
  <c r="E62" i="1"/>
  <c r="H61" i="1"/>
  <c r="G61" i="1"/>
  <c r="F61" i="1"/>
  <c r="E61" i="1"/>
  <c r="H60" i="1"/>
  <c r="G60" i="1"/>
  <c r="F60" i="1"/>
  <c r="E60" i="1"/>
  <c r="H59" i="1"/>
  <c r="G59" i="1"/>
  <c r="F59" i="1"/>
  <c r="E59" i="1"/>
  <c r="H58" i="1"/>
  <c r="G58" i="1"/>
  <c r="F58" i="1"/>
  <c r="E58" i="1"/>
  <c r="I57" i="1"/>
  <c r="H57" i="1"/>
  <c r="G57" i="1"/>
  <c r="F57" i="1"/>
  <c r="E57" i="1"/>
  <c r="H32" i="1"/>
  <c r="G32" i="1"/>
  <c r="F32" i="1"/>
  <c r="E32" i="1"/>
  <c r="G34" i="1"/>
  <c r="F34" i="1"/>
  <c r="I34" i="1"/>
  <c r="E34" i="1"/>
  <c r="F40" i="1"/>
  <c r="F41" i="1"/>
  <c r="F42" i="1"/>
  <c r="H42" i="1" s="1"/>
  <c r="J42" i="1" s="1"/>
  <c r="F43" i="1"/>
  <c r="H43" i="1" s="1"/>
  <c r="J43" i="1" s="1"/>
  <c r="F44" i="1"/>
  <c r="F45" i="1"/>
  <c r="H45" i="1" s="1"/>
  <c r="J45" i="1" s="1"/>
  <c r="F46" i="1"/>
  <c r="F47" i="1"/>
  <c r="F48" i="1"/>
  <c r="H48" i="1" s="1"/>
  <c r="J48" i="1" s="1"/>
  <c r="F49" i="1"/>
  <c r="F50" i="1"/>
  <c r="H50" i="1" s="1"/>
  <c r="J50" i="1" s="1"/>
  <c r="F51" i="1"/>
  <c r="H51" i="1" s="1"/>
  <c r="J51" i="1" s="1"/>
  <c r="F52" i="1"/>
  <c r="H44" i="1"/>
  <c r="J44" i="1" s="1"/>
  <c r="H47" i="1"/>
  <c r="J47" i="1" s="1"/>
  <c r="H40" i="1"/>
  <c r="J40" i="1" s="1"/>
  <c r="H49" i="1"/>
  <c r="J49" i="1" s="1"/>
  <c r="H52" i="1"/>
  <c r="J52" i="1" s="1"/>
  <c r="H46" i="1"/>
  <c r="J46" i="1" s="1"/>
  <c r="H41" i="1"/>
  <c r="J41" i="1" s="1"/>
  <c r="I5" i="1"/>
  <c r="H34" i="1" l="1"/>
  <c r="U5" i="1"/>
  <c r="Z5" i="1"/>
  <c r="Z6" i="1"/>
  <c r="Z7" i="1"/>
  <c r="Z8" i="1"/>
  <c r="Z9" i="1"/>
  <c r="V5" i="1" l="1"/>
  <c r="AC7" i="1" s="1"/>
  <c r="AB7" i="1" s="1"/>
  <c r="AC5" i="1"/>
  <c r="AB5" i="1" s="1"/>
  <c r="G21" i="1"/>
  <c r="G20" i="1"/>
  <c r="G19" i="1"/>
  <c r="G18" i="1"/>
  <c r="I18" i="1" s="1"/>
  <c r="G17" i="1"/>
  <c r="G14" i="1"/>
  <c r="I14" i="1" s="1"/>
  <c r="G13" i="1"/>
  <c r="G12" i="1"/>
  <c r="AC6" i="1" l="1"/>
  <c r="AB6" i="1" s="1"/>
  <c r="AC8" i="1"/>
  <c r="AB8" i="1" s="1"/>
  <c r="AC9" i="1"/>
  <c r="AB9" i="1" s="1"/>
  <c r="M15" i="1"/>
  <c r="I15" i="1"/>
  <c r="I16" i="1"/>
  <c r="I17" i="1"/>
  <c r="I19" i="1"/>
  <c r="H21" i="1"/>
  <c r="G9" i="1"/>
  <c r="G10" i="1"/>
  <c r="G11" i="1"/>
  <c r="H11" i="1"/>
  <c r="I13" i="1"/>
  <c r="H18" i="1"/>
  <c r="I20" i="1"/>
  <c r="H20" i="1"/>
  <c r="G6" i="1"/>
  <c r="M19" i="1"/>
  <c r="M20" i="1"/>
  <c r="M14" i="1"/>
  <c r="M16" i="1"/>
  <c r="M17" i="1"/>
  <c r="M18" i="1"/>
  <c r="M21" i="1"/>
  <c r="E7" i="1"/>
  <c r="G7" i="1" s="1"/>
  <c r="I7" i="1" l="1"/>
  <c r="I6" i="1"/>
  <c r="I11" i="1"/>
  <c r="I10" i="1"/>
  <c r="I9" i="1"/>
  <c r="I21" i="1"/>
  <c r="I12" i="1"/>
  <c r="H10" i="1"/>
  <c r="H9" i="1"/>
  <c r="H5" i="1"/>
  <c r="H17" i="1"/>
  <c r="H8" i="1"/>
  <c r="G8" i="1"/>
  <c r="H16" i="1"/>
  <c r="H14" i="1"/>
  <c r="H13" i="1"/>
  <c r="H19" i="1"/>
  <c r="H12" i="1"/>
  <c r="H6" i="1"/>
  <c r="N19" i="1"/>
  <c r="L20" i="1"/>
  <c r="N20" i="1" s="1"/>
  <c r="L21" i="1"/>
  <c r="N21" i="1" s="1"/>
  <c r="L18" i="1"/>
  <c r="N18" i="1" s="1"/>
  <c r="L16" i="1"/>
  <c r="N16" i="1" s="1"/>
  <c r="L17" i="1"/>
  <c r="N17" i="1" s="1"/>
  <c r="F7" i="1"/>
  <c r="I8" i="1" l="1"/>
  <c r="H7" i="1"/>
  <c r="F8" i="1"/>
  <c r="M8" i="1" s="1"/>
  <c r="M5" i="1"/>
  <c r="M7" i="1"/>
  <c r="M6" i="1"/>
  <c r="L7" i="1" l="1"/>
  <c r="N7" i="1" s="1"/>
  <c r="L8" i="1"/>
  <c r="N8" i="1" s="1"/>
  <c r="L6" i="1"/>
  <c r="N6" i="1" s="1"/>
  <c r="N13" i="1"/>
  <c r="F9" i="1"/>
  <c r="M9" i="1" s="1"/>
  <c r="L9" i="1" s="1"/>
  <c r="N9" i="1" s="1"/>
  <c r="F10" i="1" l="1"/>
  <c r="F11" i="1" l="1"/>
  <c r="M10" i="1"/>
  <c r="L10" i="1" s="1"/>
  <c r="N10" i="1" s="1"/>
  <c r="F12" i="1" l="1"/>
  <c r="M11" i="1"/>
  <c r="L11" i="1" s="1"/>
  <c r="N11" i="1" s="1"/>
  <c r="M12" i="1" l="1"/>
  <c r="F13" i="1"/>
  <c r="M13" i="1" s="1"/>
  <c r="L14" i="1" l="1"/>
  <c r="N14" i="1" s="1"/>
  <c r="L12" i="1"/>
  <c r="N12" i="1" s="1"/>
</calcChain>
</file>

<file path=xl/sharedStrings.xml><?xml version="1.0" encoding="utf-8"?>
<sst xmlns="http://schemas.openxmlformats.org/spreadsheetml/2006/main" count="370" uniqueCount="182">
  <si>
    <t>Időpont</t>
  </si>
  <si>
    <t>Magyarázat</t>
  </si>
  <si>
    <t>Munkába beérve</t>
  </si>
  <si>
    <t>Egyetemre beérve</t>
  </si>
  <si>
    <t>Visszaérve munkahelyre</t>
  </si>
  <si>
    <t>2023.12.12, 9:10</t>
  </si>
  <si>
    <t>Egyetemről hazaérve</t>
  </si>
  <si>
    <t>Egyetemre indulva/napi első indulás</t>
  </si>
  <si>
    <t>2023.12.13,11:10</t>
  </si>
  <si>
    <t>Edzésre beérve(Napi első indulás)</t>
  </si>
  <si>
    <t>Bevásárlásból hazaérve</t>
  </si>
  <si>
    <t>2023.12.13,10:50</t>
  </si>
  <si>
    <t>Edzésre indulva</t>
  </si>
  <si>
    <t>Munkáből hazaérve/ autó leáll mára</t>
  </si>
  <si>
    <t>Hazaérve/ Autó leáll mára</t>
  </si>
  <si>
    <t>Beugorni asszonypajtáshoz vacsorára</t>
  </si>
  <si>
    <t>Beérve második munkahelyre</t>
  </si>
  <si>
    <t>Beérve pénzügyi tréningre</t>
  </si>
  <si>
    <t>Hazaérve</t>
  </si>
  <si>
    <t>km</t>
  </si>
  <si>
    <t>km/h</t>
  </si>
  <si>
    <t>rpm</t>
  </si>
  <si>
    <t>l</t>
  </si>
  <si>
    <t>l/100km</t>
  </si>
  <si>
    <t>Ft/l</t>
  </si>
  <si>
    <t>Benzin ár</t>
  </si>
  <si>
    <t>Napi első indulás/ Elindulás</t>
  </si>
  <si>
    <t>Átlag sebesség</t>
  </si>
  <si>
    <t>Út során maximálisan realizált sebesség (km/h)</t>
  </si>
  <si>
    <t>nyersadat</t>
  </si>
  <si>
    <t>képlet</t>
  </si>
  <si>
    <t>Az út során eltelt idő</t>
  </si>
  <si>
    <t>Adat forrása:</t>
  </si>
  <si>
    <t>Fedélzeti Computer</t>
  </si>
  <si>
    <t>Szakirodalom</t>
  </si>
  <si>
    <t>Térkép/ Google Maps</t>
  </si>
  <si>
    <t>E vs. G ellenőrzés</t>
  </si>
  <si>
    <t>solver</t>
  </si>
  <si>
    <t>10:50-11:20:00</t>
  </si>
  <si>
    <t>perc (min)</t>
  </si>
  <si>
    <t>Térkép/Google Maps</t>
  </si>
  <si>
    <t>második munkahelyről hazaérve</t>
  </si>
  <si>
    <t>10:10</t>
  </si>
  <si>
    <t>k oszlop ellenörzése - rpm fordulatszám megállapítása szolverrel</t>
  </si>
  <si>
    <t>Final drive ratio  (x:1)</t>
  </si>
  <si>
    <t>szakirodalom</t>
  </si>
  <si>
    <t>Felni átmérő</t>
  </si>
  <si>
    <t>in</t>
  </si>
  <si>
    <t>mm</t>
  </si>
  <si>
    <t>gumi szélesség</t>
  </si>
  <si>
    <t>gumi magasság</t>
  </si>
  <si>
    <t>teljes kerék átmérő (gumival együtt)</t>
  </si>
  <si>
    <t>Kerék kerülete</t>
  </si>
  <si>
    <t>m</t>
  </si>
  <si>
    <t>Sebességfokozat</t>
  </si>
  <si>
    <t>Feltételezhető sebesség</t>
  </si>
  <si>
    <t>1000rpm-enkénti sebesség</t>
  </si>
  <si>
    <t>i</t>
  </si>
  <si>
    <t>1-es</t>
  </si>
  <si>
    <t>2-es</t>
  </si>
  <si>
    <t>3-as</t>
  </si>
  <si>
    <t>4-es</t>
  </si>
  <si>
    <t>5-ös</t>
  </si>
  <si>
    <t>Adat típusa</t>
  </si>
  <si>
    <t>Mértékegysége</t>
  </si>
  <si>
    <t>Feltüntetve a felnin</t>
  </si>
  <si>
    <t>Feltüntetve a gumin</t>
  </si>
  <si>
    <t>Feltüntetve a Jármű Törzslapján</t>
  </si>
  <si>
    <t>Feltűntetve a Gyártó Hivatalos Honlapján</t>
  </si>
  <si>
    <t>Motor fordulatszáma</t>
  </si>
  <si>
    <t>teljes áttétel</t>
  </si>
  <si>
    <t>Fogaskerék áttételi arány</t>
  </si>
  <si>
    <t>szakirodalom / Fedélzeti Computer</t>
  </si>
  <si>
    <t>Benzinkúton feltűntetett ár</t>
  </si>
  <si>
    <t>"-max. 7000"</t>
  </si>
  <si>
    <t>Benzintank maximális kapacitása</t>
  </si>
  <si>
    <t>Maximálisan megtehető út</t>
  </si>
  <si>
    <t>Fedélezti Computer</t>
  </si>
  <si>
    <t>Jármű Törzslapja</t>
  </si>
  <si>
    <t>Átlagos motorfordulatszám</t>
  </si>
  <si>
    <t>Megtett út</t>
  </si>
  <si>
    <t>km-óra állás</t>
  </si>
  <si>
    <t>Megtehető út</t>
  </si>
  <si>
    <t>Fogyasztott üzemanyag</t>
  </si>
  <si>
    <t>Átlag fogyasztás</t>
  </si>
  <si>
    <t>Üzemanyag</t>
  </si>
  <si>
    <t>21.25</t>
  </si>
  <si>
    <t>Kerék fordulatszáma</t>
  </si>
  <si>
    <t xml:space="preserve">rpm </t>
  </si>
  <si>
    <t>Végső áttételi arány  (x:1)</t>
  </si>
  <si>
    <t>y</t>
  </si>
  <si>
    <t>x</t>
  </si>
  <si>
    <t>???</t>
  </si>
  <si>
    <t>képlet???</t>
  </si>
  <si>
    <t>korreláció</t>
  </si>
  <si>
    <t>jelleg</t>
  </si>
  <si>
    <t>motor BECSÜLT fordulatszáma</t>
  </si>
  <si>
    <t>irány</t>
  </si>
  <si>
    <t>????</t>
  </si>
  <si>
    <t>nincs</t>
  </si>
  <si>
    <t>javasolt irány</t>
  </si>
  <si>
    <t>&lt;--sorfejléc?</t>
  </si>
  <si>
    <t>Ellenőrzés = saját becslés (vö. sosem találkoztunk)</t>
  </si>
  <si>
    <t>a saját becslés korrelációja kisebb, mint a korrelációk maximuma….</t>
  </si>
  <si>
    <t>OAM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</si>
  <si>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</si>
  <si>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</si>
  <si>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</si>
  <si>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</si>
  <si>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</si>
  <si>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</si>
  <si>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</si>
  <si>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</si>
  <si>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</si>
  <si>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</si>
  <si>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</si>
  <si>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</si>
  <si>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</si>
  <si>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Azonosító:</t>
  </si>
  <si>
    <t>Objektumok:</t>
  </si>
  <si>
    <t>Attribútumok:</t>
  </si>
  <si>
    <t>Lépcsôk:</t>
  </si>
  <si>
    <t>Eltolás:</t>
  </si>
  <si>
    <t>Leírás:</t>
  </si>
  <si>
    <t>COCO STD: 3705032</t>
  </si>
  <si>
    <t>Rangsor</t>
  </si>
  <si>
    <t>X(A1)</t>
  </si>
  <si>
    <t>X(A2)</t>
  </si>
  <si>
    <t>X(A3)</t>
  </si>
  <si>
    <t>X(A4)</t>
  </si>
  <si>
    <t>Y(A5)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</si>
  <si>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</si>
  <si>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</si>
  <si>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</si>
  <si>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</si>
  <si>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</si>
  <si>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</si>
  <si>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</si>
  <si>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</si>
  <si>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</si>
  <si>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</si>
  <si>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</si>
  <si>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</si>
  <si>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</si>
  <si>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Lépcsôk(1)</t>
  </si>
  <si>
    <t>S1</t>
  </si>
  <si>
    <t>(0+3250)/(1)=3250</t>
  </si>
  <si>
    <t>(0+0)/(1)=0</t>
  </si>
  <si>
    <t>S2</t>
  </si>
  <si>
    <t>(0+3000)/(1)=3000</t>
  </si>
  <si>
    <t>S3</t>
  </si>
  <si>
    <t>(0+2000)/(1)=2000</t>
  </si>
  <si>
    <t>S4</t>
  </si>
  <si>
    <t>S5</t>
  </si>
  <si>
    <t>(0+1600)/(1)=1600</t>
  </si>
  <si>
    <t>S6</t>
  </si>
  <si>
    <t>S7</t>
  </si>
  <si>
    <t>S8</t>
  </si>
  <si>
    <t>(0+1250)/(1)=1250</t>
  </si>
  <si>
    <t>S9</t>
  </si>
  <si>
    <t>S10</t>
  </si>
  <si>
    <t>S11</t>
  </si>
  <si>
    <t>S12</t>
  </si>
  <si>
    <t>S13</t>
  </si>
  <si>
    <t>Lépcsôk(2)</t>
  </si>
  <si>
    <t>COCO:STD</t>
  </si>
  <si>
    <t>Becslés</t>
  </si>
  <si>
    <t>Tény+0</t>
  </si>
  <si>
    <t>Delta</t>
  </si>
  <si>
    <t>Delta/Tény</t>
  </si>
  <si>
    <t>S1 összeg:</t>
  </si>
  <si>
    <t>S13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</si>
  <si>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</si>
  <si>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</si>
  <si>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</si>
  <si>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</si>
  <si>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</si>
  <si>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</si>
  <si>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</si>
  <si>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1.35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</si>
  <si>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0.06 mp (0 p)</t>
    </r>
  </si>
  <si>
    <t>Azonos sorszámok! Azonos korrelációk!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</si>
</sst>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F_t_-;\-* #,##0.00\ _F_t_-;_-* &quot;-&quot;??\ _F_t_-;_-@_-"/>
    <numFmt numFmtId="165" formatCode="0.000"/>
    <numFmt numFmtId="166" formatCode="0.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282829"/>
      <name val="Segoe U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22" fontId="0" fillId="0" borderId="1" xfId="0" applyNumberFormat="1" applyBorder="1"/>
    <xf numFmtId="21" fontId="0" fillId="0" borderId="1" xfId="0" applyNumberFormat="1" applyBorder="1"/>
    <xf numFmtId="20" fontId="0" fillId="0" borderId="1" xfId="0" applyNumberFormat="1" applyBorder="1"/>
    <xf numFmtId="49" fontId="0" fillId="0" borderId="1" xfId="0" applyNumberFormat="1" applyBorder="1"/>
    <xf numFmtId="0" fontId="2" fillId="2" borderId="1" xfId="0" applyFont="1" applyFill="1" applyBorder="1"/>
    <xf numFmtId="1" fontId="2" fillId="2" borderId="1" xfId="0" applyNumberFormat="1" applyFont="1" applyFill="1" applyBorder="1"/>
    <xf numFmtId="0" fontId="0" fillId="3" borderId="1" xfId="0" applyFill="1" applyBorder="1"/>
    <xf numFmtId="1" fontId="0" fillId="3" borderId="1" xfId="0" applyNumberFormat="1" applyFill="1" applyBorder="1"/>
    <xf numFmtId="0" fontId="0" fillId="4" borderId="1" xfId="0" applyFill="1" applyBorder="1"/>
    <xf numFmtId="0" fontId="0" fillId="5" borderId="1" xfId="0" applyFill="1" applyBorder="1"/>
    <xf numFmtId="0" fontId="0" fillId="7" borderId="1" xfId="0" applyFill="1" applyBorder="1"/>
    <xf numFmtId="43" fontId="0" fillId="7" borderId="1" xfId="1" applyFont="1" applyFill="1" applyBorder="1"/>
    <xf numFmtId="43" fontId="0" fillId="8" borderId="1" xfId="1" applyFont="1" applyFill="1" applyBorder="1"/>
    <xf numFmtId="0" fontId="0" fillId="9" borderId="1" xfId="0" applyFill="1" applyBorder="1"/>
    <xf numFmtId="164" fontId="0" fillId="9" borderId="1" xfId="0" applyNumberFormat="1" applyFill="1" applyBorder="1"/>
    <xf numFmtId="22" fontId="0" fillId="10" borderId="1" xfId="0" applyNumberFormat="1" applyFill="1" applyBorder="1"/>
    <xf numFmtId="21" fontId="0" fillId="10" borderId="1" xfId="0" applyNumberFormat="1" applyFill="1" applyBorder="1"/>
    <xf numFmtId="0" fontId="0" fillId="10" borderId="1" xfId="0" applyFill="1" applyBorder="1"/>
    <xf numFmtId="0" fontId="2" fillId="6" borderId="1" xfId="0" applyFont="1" applyFill="1" applyBorder="1"/>
    <xf numFmtId="0" fontId="2" fillId="0" borderId="0" xfId="0" applyFont="1"/>
    <xf numFmtId="0" fontId="2" fillId="4" borderId="1" xfId="0" applyFont="1" applyFill="1" applyBorder="1"/>
    <xf numFmtId="165" fontId="0" fillId="0" borderId="0" xfId="0" applyNumberFormat="1"/>
    <xf numFmtId="43" fontId="0" fillId="0" borderId="0" xfId="1" applyFont="1"/>
    <xf numFmtId="2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2" fontId="6" fillId="11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4" fillId="8" borderId="1" xfId="0" applyNumberFormat="1" applyFont="1" applyFill="1" applyBorder="1" applyAlignment="1">
      <alignment horizontal="center" vertical="center"/>
    </xf>
    <xf numFmtId="1" fontId="4" fillId="8" borderId="1" xfId="0" applyNumberFormat="1" applyFont="1" applyFill="1" applyBorder="1" applyAlignment="1">
      <alignment horizontal="center" vertical="center"/>
    </xf>
    <xf numFmtId="1" fontId="5" fillId="8" borderId="1" xfId="0" applyNumberFormat="1" applyFont="1" applyFill="1" applyBorder="1" applyAlignment="1">
      <alignment horizontal="center" vertical="center"/>
    </xf>
    <xf numFmtId="165" fontId="4" fillId="1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6" fontId="5" fillId="14" borderId="1" xfId="0" applyNumberFormat="1" applyFont="1" applyFill="1" applyBorder="1" applyAlignment="1">
      <alignment horizontal="center" vertical="center"/>
    </xf>
    <xf numFmtId="2" fontId="5" fillId="1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2" fontId="5" fillId="8" borderId="1" xfId="0" applyNumberFormat="1" applyFont="1" applyFill="1" applyBorder="1" applyAlignment="1">
      <alignment horizontal="center" vertical="center"/>
    </xf>
    <xf numFmtId="2" fontId="4" fillId="12" borderId="1" xfId="0" applyNumberFormat="1" applyFont="1" applyFill="1" applyBorder="1" applyAlignment="1">
      <alignment horizontal="center" vertical="center"/>
    </xf>
    <xf numFmtId="0" fontId="0" fillId="3" borderId="2" xfId="0" applyFill="1" applyBorder="1"/>
    <xf numFmtId="2" fontId="0" fillId="4" borderId="1" xfId="0" applyNumberFormat="1" applyFill="1" applyBorder="1"/>
    <xf numFmtId="1" fontId="7" fillId="0" borderId="1" xfId="0" applyNumberFormat="1" applyFont="1" applyBorder="1"/>
    <xf numFmtId="2" fontId="4" fillId="12" borderId="3" xfId="0" applyNumberFormat="1" applyFont="1" applyFill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vertical="center"/>
    </xf>
    <xf numFmtId="0" fontId="8" fillId="0" borderId="1" xfId="0" applyFont="1" applyBorder="1"/>
    <xf numFmtId="0" fontId="9" fillId="0" borderId="1" xfId="0" applyFont="1" applyBorder="1"/>
    <xf numFmtId="0" fontId="9" fillId="0" borderId="0" xfId="0" applyFont="1"/>
    <xf numFmtId="0" fontId="0" fillId="0" borderId="0" xfId="0" applyAlignment="1">
      <alignment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5" fillId="15" borderId="5" xfId="0" applyFont="1" applyFill="1" applyBorder="1" applyAlignment="1">
      <alignment horizontal="center" vertical="center" wrapText="1"/>
    </xf>
    <xf numFmtId="0" fontId="16" fillId="16" borderId="6" xfId="0" applyFont="1" applyFill="1" applyBorder="1" applyAlignment="1">
      <alignment horizontal="center" vertical="center" wrapText="1"/>
    </xf>
    <xf numFmtId="0" fontId="15" fillId="15" borderId="5" xfId="0" applyFont="1" applyFill="1" applyBorder="1" applyAlignment="1">
      <alignment horizontal="left" vertical="center" wrapText="1"/>
    </xf>
    <xf numFmtId="0" fontId="17" fillId="16" borderId="6" xfId="0" applyFont="1" applyFill="1" applyBorder="1" applyAlignment="1">
      <alignment horizontal="center" vertical="center" wrapText="1"/>
    </xf>
    <xf numFmtId="0" fontId="11" fillId="0" borderId="0" xfId="3"/>
    <xf numFmtId="0" fontId="18" fillId="0" borderId="0" xfId="0" applyFont="1"/>
    <xf numFmtId="0" fontId="0" fillId="0" borderId="0" xfId="0" applyAlignment="1">
      <alignment horizontal="center"/>
    </xf>
    <xf numFmtId="0" fontId="15" fillId="10" borderId="5" xfId="0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horizontal="center" vertical="center" wrapText="1"/>
    </xf>
  </cellXfs>
  <cellStyles count="4">
    <cellStyle name="Comma" xfId="1" builtinId="3"/>
    <cellStyle name="Hyperlink" xfId="3" builtinId="8"/>
    <cellStyle name="Normal" xfId="0" builtinId="0"/>
    <cellStyle name="Normál 2" xfId="2" xr:uid="{3AB93A6F-5398-4FF0-98D2-75B95B0252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72</xdr:row>
      <xdr:rowOff>0</xdr:rowOff>
    </xdr:from>
    <xdr:to>
      <xdr:col>3</xdr:col>
      <xdr:colOff>1905000</xdr:colOff>
      <xdr:row>75</xdr:row>
      <xdr:rowOff>22860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7DB50D43-8FC1-FF2C-0565-04429F16C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3280" y="143027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37050322024010717400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AEEF0-1D15-48B6-887E-9BD4B000AAD7}">
  <dimension ref="A1:AC151"/>
  <sheetViews>
    <sheetView tabSelected="1" zoomScale="21" zoomScaleNormal="61" workbookViewId="0"/>
  </sheetViews>
  <sheetFormatPr defaultRowHeight="14.4" x14ac:dyDescent="0.3"/>
  <cols>
    <col min="1" max="1" width="12.44140625" bestFit="1" customWidth="1"/>
    <col min="2" max="3" width="18.44140625" customWidth="1"/>
    <col min="4" max="4" width="34.109375" bestFit="1" customWidth="1"/>
    <col min="5" max="5" width="43.6640625" bestFit="1" customWidth="1"/>
    <col min="6" max="6" width="25.5546875" bestFit="1" customWidth="1"/>
    <col min="7" max="7" width="38.5546875" bestFit="1" customWidth="1"/>
    <col min="8" max="9" width="29.6640625" bestFit="1" customWidth="1"/>
    <col min="10" max="10" width="61.109375" bestFit="1" customWidth="1"/>
    <col min="11" max="11" width="33.33203125" bestFit="1" customWidth="1"/>
    <col min="12" max="12" width="25.6640625" customWidth="1"/>
    <col min="13" max="13" width="14" bestFit="1" customWidth="1"/>
    <col min="14" max="14" width="46.109375" bestFit="1" customWidth="1"/>
    <col min="15" max="15" width="25.88671875" bestFit="1" customWidth="1"/>
    <col min="16" max="16" width="35.6640625" bestFit="1" customWidth="1"/>
    <col min="17" max="17" width="33.33203125" bestFit="1" customWidth="1"/>
    <col min="18" max="18" width="27.6640625" bestFit="1" customWidth="1"/>
    <col min="20" max="20" width="31.6640625" customWidth="1"/>
    <col min="21" max="21" width="39.5546875" customWidth="1"/>
    <col min="22" max="22" width="19.109375" bestFit="1" customWidth="1"/>
    <col min="23" max="23" width="34.109375" bestFit="1" customWidth="1"/>
    <col min="24" max="24" width="17.88671875" bestFit="1" customWidth="1"/>
    <col min="25" max="25" width="20.88671875" bestFit="1" customWidth="1"/>
    <col min="26" max="26" width="16" bestFit="1" customWidth="1"/>
    <col min="27" max="27" width="22" bestFit="1" customWidth="1"/>
    <col min="28" max="28" width="18" bestFit="1" customWidth="1"/>
    <col min="29" max="29" width="19.6640625" bestFit="1" customWidth="1"/>
    <col min="30" max="30" width="25.109375" bestFit="1" customWidth="1"/>
    <col min="31" max="31" width="23.6640625" customWidth="1"/>
  </cols>
  <sheetData>
    <row r="1" spans="1:29" x14ac:dyDescent="0.3">
      <c r="A1" t="s">
        <v>32</v>
      </c>
      <c r="B1" t="s">
        <v>33</v>
      </c>
      <c r="C1" t="s">
        <v>40</v>
      </c>
      <c r="E1" t="s">
        <v>33</v>
      </c>
      <c r="F1" t="s">
        <v>33</v>
      </c>
      <c r="G1" t="s">
        <v>35</v>
      </c>
      <c r="H1" t="s">
        <v>34</v>
      </c>
      <c r="I1" t="s">
        <v>45</v>
      </c>
      <c r="J1" t="s">
        <v>33</v>
      </c>
      <c r="K1" t="s">
        <v>45</v>
      </c>
      <c r="L1" t="s">
        <v>45</v>
      </c>
      <c r="M1" t="s">
        <v>72</v>
      </c>
      <c r="N1" t="s">
        <v>45</v>
      </c>
      <c r="O1" t="s">
        <v>73</v>
      </c>
      <c r="P1" t="s">
        <v>78</v>
      </c>
      <c r="Q1" t="s">
        <v>77</v>
      </c>
      <c r="R1" t="s">
        <v>65</v>
      </c>
      <c r="S1" t="s">
        <v>66</v>
      </c>
      <c r="T1" t="s">
        <v>66</v>
      </c>
      <c r="U1" t="s">
        <v>34</v>
      </c>
      <c r="V1" t="s">
        <v>34</v>
      </c>
      <c r="W1" t="s">
        <v>67</v>
      </c>
      <c r="Y1" t="s">
        <v>68</v>
      </c>
      <c r="Z1" t="s">
        <v>34</v>
      </c>
      <c r="AA1" t="s">
        <v>33</v>
      </c>
      <c r="AB1" t="s">
        <v>34</v>
      </c>
      <c r="AC1" t="s">
        <v>34</v>
      </c>
    </row>
    <row r="2" spans="1:29" x14ac:dyDescent="0.3">
      <c r="A2" t="s">
        <v>63</v>
      </c>
      <c r="B2" t="s">
        <v>29</v>
      </c>
      <c r="C2" t="s">
        <v>29</v>
      </c>
      <c r="E2" t="s">
        <v>29</v>
      </c>
      <c r="F2" t="s">
        <v>29</v>
      </c>
      <c r="G2" t="s">
        <v>29</v>
      </c>
      <c r="H2" t="s">
        <v>30</v>
      </c>
      <c r="I2" t="s">
        <v>30</v>
      </c>
      <c r="J2" t="s">
        <v>29</v>
      </c>
      <c r="K2" t="s">
        <v>30</v>
      </c>
      <c r="L2" t="s">
        <v>30</v>
      </c>
      <c r="M2" t="s">
        <v>30</v>
      </c>
      <c r="N2" t="s">
        <v>30</v>
      </c>
      <c r="O2" t="s">
        <v>29</v>
      </c>
      <c r="P2" t="s">
        <v>29</v>
      </c>
      <c r="Q2" t="s">
        <v>29</v>
      </c>
      <c r="R2" t="s">
        <v>29</v>
      </c>
      <c r="S2" t="s">
        <v>29</v>
      </c>
      <c r="T2" t="s">
        <v>29</v>
      </c>
      <c r="U2" t="s">
        <v>30</v>
      </c>
      <c r="V2" t="s">
        <v>30</v>
      </c>
      <c r="W2" t="s">
        <v>29</v>
      </c>
      <c r="X2" t="s">
        <v>29</v>
      </c>
      <c r="Y2" t="s">
        <v>29</v>
      </c>
      <c r="Z2" t="s">
        <v>30</v>
      </c>
      <c r="AA2" t="s">
        <v>30</v>
      </c>
      <c r="AB2" t="s">
        <v>30</v>
      </c>
      <c r="AC2" t="s">
        <v>30</v>
      </c>
    </row>
    <row r="3" spans="1:29" x14ac:dyDescent="0.3">
      <c r="A3" t="s">
        <v>64</v>
      </c>
      <c r="C3" t="s">
        <v>39</v>
      </c>
      <c r="E3" t="s">
        <v>19</v>
      </c>
      <c r="F3" t="s">
        <v>19</v>
      </c>
      <c r="G3" t="s">
        <v>19</v>
      </c>
      <c r="H3" t="s">
        <v>19</v>
      </c>
      <c r="I3" t="s">
        <v>20</v>
      </c>
      <c r="J3" t="s">
        <v>20</v>
      </c>
      <c r="K3" t="s">
        <v>21</v>
      </c>
      <c r="L3" t="s">
        <v>22</v>
      </c>
      <c r="M3" t="s">
        <v>22</v>
      </c>
      <c r="N3" t="s">
        <v>23</v>
      </c>
      <c r="O3" t="s">
        <v>24</v>
      </c>
      <c r="P3" t="s">
        <v>22</v>
      </c>
      <c r="Q3" t="s">
        <v>19</v>
      </c>
      <c r="R3" t="s">
        <v>47</v>
      </c>
      <c r="S3" t="s">
        <v>48</v>
      </c>
      <c r="T3" t="s">
        <v>48</v>
      </c>
      <c r="U3" t="s">
        <v>48</v>
      </c>
      <c r="V3" t="s">
        <v>53</v>
      </c>
      <c r="W3" t="s">
        <v>57</v>
      </c>
      <c r="Y3" t="s">
        <v>57</v>
      </c>
      <c r="AA3" t="s">
        <v>21</v>
      </c>
      <c r="AB3" t="s">
        <v>20</v>
      </c>
      <c r="AC3" t="s">
        <v>20</v>
      </c>
    </row>
    <row r="4" spans="1:29" ht="23.1" customHeight="1" x14ac:dyDescent="0.3">
      <c r="B4" s="1" t="s">
        <v>0</v>
      </c>
      <c r="C4" s="1" t="s">
        <v>31</v>
      </c>
      <c r="D4" s="1" t="s">
        <v>1</v>
      </c>
      <c r="E4" s="1" t="s">
        <v>81</v>
      </c>
      <c r="F4" s="1" t="s">
        <v>82</v>
      </c>
      <c r="G4" s="1" t="s">
        <v>80</v>
      </c>
      <c r="H4" s="1" t="s">
        <v>36</v>
      </c>
      <c r="I4" s="1" t="s">
        <v>27</v>
      </c>
      <c r="J4" s="1" t="s">
        <v>28</v>
      </c>
      <c r="K4" s="1" t="s">
        <v>79</v>
      </c>
      <c r="L4" s="1" t="s">
        <v>83</v>
      </c>
      <c r="M4" s="1" t="s">
        <v>85</v>
      </c>
      <c r="N4" s="1" t="s">
        <v>84</v>
      </c>
      <c r="O4" s="1" t="s">
        <v>25</v>
      </c>
      <c r="P4" s="8" t="s">
        <v>75</v>
      </c>
      <c r="Q4" s="41" t="s">
        <v>76</v>
      </c>
      <c r="R4" s="38" t="s">
        <v>46</v>
      </c>
      <c r="S4" s="38" t="s">
        <v>49</v>
      </c>
      <c r="T4" s="38" t="s">
        <v>50</v>
      </c>
      <c r="U4" s="38" t="s">
        <v>51</v>
      </c>
      <c r="V4" s="38" t="s">
        <v>52</v>
      </c>
      <c r="W4" s="38" t="s">
        <v>44</v>
      </c>
      <c r="X4" s="38" t="s">
        <v>54</v>
      </c>
      <c r="Y4" s="38" t="s">
        <v>71</v>
      </c>
      <c r="Z4" s="38" t="s">
        <v>70</v>
      </c>
      <c r="AA4" s="38" t="s">
        <v>69</v>
      </c>
      <c r="AB4" s="38" t="s">
        <v>56</v>
      </c>
      <c r="AC4" s="38" t="s">
        <v>55</v>
      </c>
    </row>
    <row r="5" spans="1:29" ht="41.1" customHeight="1" x14ac:dyDescent="0.3">
      <c r="B5" s="2">
        <v>45270.340277777781</v>
      </c>
      <c r="C5" s="1">
        <v>0</v>
      </c>
      <c r="D5" s="17" t="s">
        <v>26</v>
      </c>
      <c r="E5" s="8">
        <v>89789</v>
      </c>
      <c r="F5" s="6">
        <v>187</v>
      </c>
      <c r="G5" s="22">
        <v>0</v>
      </c>
      <c r="H5" s="10" t="str">
        <f>IF((E6-E5)=G6,"Az adat igaz","Az adat hamis")</f>
        <v>Az adat igaz</v>
      </c>
      <c r="I5" s="22" t="e">
        <f>(G5/(C5/60))</f>
        <v>#DIV/0!</v>
      </c>
      <c r="J5" s="11">
        <v>0</v>
      </c>
      <c r="K5" s="20">
        <v>0</v>
      </c>
      <c r="L5" s="12">
        <v>0</v>
      </c>
      <c r="M5" s="14">
        <f>($P5/$Q5)*F5</f>
        <v>21.357868020304569</v>
      </c>
      <c r="N5" s="15">
        <v>0</v>
      </c>
      <c r="O5" s="1">
        <v>652</v>
      </c>
      <c r="P5" s="8">
        <v>45</v>
      </c>
      <c r="Q5" s="41">
        <v>394</v>
      </c>
      <c r="R5" s="31">
        <v>14</v>
      </c>
      <c r="S5" s="31">
        <v>175</v>
      </c>
      <c r="T5" s="32">
        <v>55</v>
      </c>
      <c r="U5" s="33">
        <f>(25.4*R5)+(2*S5*T5/100)</f>
        <v>548.09999999999991</v>
      </c>
      <c r="V5" s="39">
        <f>U5*3.142/1000</f>
        <v>1.7221301999999996</v>
      </c>
      <c r="W5" s="40">
        <v>3.9409999999999998</v>
      </c>
      <c r="X5" s="27" t="s">
        <v>58</v>
      </c>
      <c r="Y5" s="34">
        <v>3.5449999999999999</v>
      </c>
      <c r="Z5" s="28">
        <f>W5*Y5</f>
        <v>13.970844999999999</v>
      </c>
      <c r="AA5" s="35">
        <v>4000</v>
      </c>
      <c r="AB5" s="37">
        <f>(AC5/AA5)*1000</f>
        <v>7.3959600868809279</v>
      </c>
      <c r="AC5" s="36">
        <f>AA5*60*(V5/1000)/(Y5*W5)</f>
        <v>29.583840347523712</v>
      </c>
    </row>
    <row r="6" spans="1:29" ht="23.4" customHeight="1" x14ac:dyDescent="0.3">
      <c r="B6" s="3">
        <v>0.34722222222222227</v>
      </c>
      <c r="C6" s="1">
        <v>10</v>
      </c>
      <c r="D6" s="18" t="s">
        <v>2</v>
      </c>
      <c r="E6" s="8">
        <v>89794</v>
      </c>
      <c r="F6" s="6">
        <v>182</v>
      </c>
      <c r="G6" s="22">
        <f>E6-E5</f>
        <v>5</v>
      </c>
      <c r="H6" s="10" t="str">
        <f t="shared" ref="H6:H21" si="0">IF((E7-E6)=G7,"Az adat igaz","Az adat hamis")</f>
        <v>Az adat igaz</v>
      </c>
      <c r="I6" s="22">
        <f>(G6/(C6/60))</f>
        <v>30</v>
      </c>
      <c r="J6" s="11">
        <v>50</v>
      </c>
      <c r="K6" s="20">
        <v>1600</v>
      </c>
      <c r="L6" s="13">
        <f>(M5-M6)</f>
        <v>0.5710659898477175</v>
      </c>
      <c r="M6" s="14">
        <f>($P5/$Q5)*F6</f>
        <v>20.786802030456851</v>
      </c>
      <c r="N6" s="16">
        <f t="shared" ref="N6:N14" si="1">(G6/L6)</f>
        <v>8.755555555555528</v>
      </c>
      <c r="O6" s="1">
        <v>652</v>
      </c>
      <c r="R6" s="29"/>
      <c r="S6" s="29"/>
      <c r="T6" s="29"/>
      <c r="U6" s="26"/>
      <c r="V6" s="29"/>
      <c r="W6" s="25"/>
      <c r="X6" s="27" t="s">
        <v>59</v>
      </c>
      <c r="Y6" s="34">
        <v>1.9039999999999999</v>
      </c>
      <c r="Z6" s="28">
        <f>W5*Y6</f>
        <v>7.5036639999999997</v>
      </c>
      <c r="AA6" s="35">
        <v>6000</v>
      </c>
      <c r="AB6" s="37">
        <f>(AC6/AA6)*1000</f>
        <v>9.18020956162216</v>
      </c>
      <c r="AC6" s="36">
        <f>AA5*60*(V5/1000)/(Y6*W5)</f>
        <v>55.08125736973296</v>
      </c>
    </row>
    <row r="7" spans="1:29" x14ac:dyDescent="0.3">
      <c r="B7" s="3" t="s">
        <v>38</v>
      </c>
      <c r="C7" s="1">
        <v>30</v>
      </c>
      <c r="D7" s="18" t="s">
        <v>3</v>
      </c>
      <c r="E7" s="8">
        <f>89806</f>
        <v>89806</v>
      </c>
      <c r="F7" s="7">
        <f t="shared" ref="F7:F13" si="2">F6-G7</f>
        <v>170</v>
      </c>
      <c r="G7" s="22">
        <f t="shared" ref="G7:G21" si="3">E7-E6</f>
        <v>12</v>
      </c>
      <c r="H7" s="10" t="str">
        <f t="shared" si="0"/>
        <v>Az adat igaz</v>
      </c>
      <c r="I7" s="22">
        <f>(G7/(C7/60))</f>
        <v>24</v>
      </c>
      <c r="J7" s="11">
        <v>40</v>
      </c>
      <c r="K7" s="20">
        <v>1250</v>
      </c>
      <c r="L7" s="13">
        <f>(M6-M7)</f>
        <v>1.3705583756345163</v>
      </c>
      <c r="M7" s="14">
        <f>($P5/$Q5)*F7</f>
        <v>19.416243654822335</v>
      </c>
      <c r="N7" s="16">
        <f t="shared" si="1"/>
        <v>8.7555555555555653</v>
      </c>
      <c r="O7" s="1">
        <v>652</v>
      </c>
      <c r="R7" s="1"/>
      <c r="S7" s="1"/>
      <c r="T7" s="1"/>
      <c r="U7" s="1"/>
      <c r="V7" s="1"/>
      <c r="W7" s="25"/>
      <c r="X7" s="27" t="s">
        <v>60</v>
      </c>
      <c r="Y7" s="34">
        <v>1.31</v>
      </c>
      <c r="Z7" s="28">
        <f>W5*Y7</f>
        <v>5.1627099999999997</v>
      </c>
      <c r="AA7" s="35">
        <v>6000</v>
      </c>
      <c r="AB7" s="37">
        <f>(AC7/AA7)*1000</f>
        <v>13.342838935365338</v>
      </c>
      <c r="AC7" s="36">
        <f>AA5*60*(V5/1000)/(Y7*W5)</f>
        <v>80.057033612192029</v>
      </c>
    </row>
    <row r="8" spans="1:29" x14ac:dyDescent="0.3">
      <c r="B8" s="3">
        <v>0.4861111111111111</v>
      </c>
      <c r="C8" s="1">
        <v>20</v>
      </c>
      <c r="D8" s="18" t="s">
        <v>4</v>
      </c>
      <c r="E8" s="8">
        <v>89818</v>
      </c>
      <c r="F8" s="7">
        <f t="shared" si="2"/>
        <v>158</v>
      </c>
      <c r="G8" s="22">
        <f t="shared" si="3"/>
        <v>12</v>
      </c>
      <c r="H8" s="10" t="str">
        <f t="shared" si="0"/>
        <v>Az adat igaz</v>
      </c>
      <c r="I8" s="22">
        <f t="shared" ref="I8:I21" si="4">(G8/(C8/60))</f>
        <v>36</v>
      </c>
      <c r="J8" s="11">
        <v>70</v>
      </c>
      <c r="K8" s="20">
        <v>2000</v>
      </c>
      <c r="L8" s="13">
        <f t="shared" ref="L8:L18" si="5">(M7-M8)</f>
        <v>1.3705583756345199</v>
      </c>
      <c r="M8" s="14">
        <f t="shared" ref="M8:M21" si="6">(P$5/Q$5)*F8</f>
        <v>18.045685279187815</v>
      </c>
      <c r="N8" s="16">
        <f t="shared" si="1"/>
        <v>8.7555555555555422</v>
      </c>
      <c r="O8" s="1">
        <v>652</v>
      </c>
      <c r="R8" s="1"/>
      <c r="S8" s="1"/>
      <c r="T8" s="1"/>
      <c r="U8" s="1"/>
      <c r="V8" s="1"/>
      <c r="W8" s="25"/>
      <c r="X8" s="27" t="s">
        <v>61</v>
      </c>
      <c r="Y8" s="34">
        <v>1.0309999999999999</v>
      </c>
      <c r="Z8" s="28">
        <f>W5*Y8</f>
        <v>4.0631709999999996</v>
      </c>
      <c r="AA8" s="35">
        <v>6000</v>
      </c>
      <c r="AB8" s="37">
        <f>(AC8/AA8)*1000</f>
        <v>16.95355868606071</v>
      </c>
      <c r="AC8" s="36">
        <f>AA5*60*(V5/1000)/(Y8*W5)</f>
        <v>101.72135211636426</v>
      </c>
    </row>
    <row r="9" spans="1:29" x14ac:dyDescent="0.3">
      <c r="B9" s="4">
        <v>0.59722222222222221</v>
      </c>
      <c r="C9" s="1">
        <v>30</v>
      </c>
      <c r="D9" s="18" t="s">
        <v>16</v>
      </c>
      <c r="E9" s="9">
        <v>89833</v>
      </c>
      <c r="F9" s="7">
        <f t="shared" si="2"/>
        <v>143</v>
      </c>
      <c r="G9" s="22">
        <f t="shared" si="3"/>
        <v>15</v>
      </c>
      <c r="H9" s="10" t="str">
        <f t="shared" si="0"/>
        <v>Az adat igaz</v>
      </c>
      <c r="I9" s="22">
        <f t="shared" si="4"/>
        <v>30</v>
      </c>
      <c r="J9" s="11">
        <v>50</v>
      </c>
      <c r="K9" s="20">
        <v>1600</v>
      </c>
      <c r="L9" s="13">
        <f t="shared" si="5"/>
        <v>1.7131979695431454</v>
      </c>
      <c r="M9" s="14">
        <f t="shared" si="6"/>
        <v>16.332487309644669</v>
      </c>
      <c r="N9" s="16">
        <f t="shared" si="1"/>
        <v>8.7555555555555653</v>
      </c>
      <c r="O9" s="1">
        <v>652</v>
      </c>
      <c r="R9" s="1"/>
      <c r="S9" s="1"/>
      <c r="T9" s="1"/>
      <c r="U9" s="1"/>
      <c r="V9" s="1"/>
      <c r="W9" s="25"/>
      <c r="X9" s="27" t="s">
        <v>62</v>
      </c>
      <c r="Y9" s="34">
        <v>0.86399999999999999</v>
      </c>
      <c r="Z9" s="28">
        <f>W5*Y9</f>
        <v>3.4050239999999996</v>
      </c>
      <c r="AA9" s="35">
        <v>6000</v>
      </c>
      <c r="AB9" s="37">
        <f>(AC9/AA9)*1000</f>
        <v>20.230461811722908</v>
      </c>
      <c r="AC9" s="36">
        <f>AA5*60*(V5/1000)/(Y9*W5)</f>
        <v>121.38277087033745</v>
      </c>
    </row>
    <row r="10" spans="1:29" x14ac:dyDescent="0.3">
      <c r="B10" s="4">
        <v>0.65625</v>
      </c>
      <c r="C10" s="1">
        <v>40</v>
      </c>
      <c r="D10" s="18" t="s">
        <v>41</v>
      </c>
      <c r="E10" s="9">
        <v>89848</v>
      </c>
      <c r="F10" s="7">
        <f t="shared" si="2"/>
        <v>128</v>
      </c>
      <c r="G10" s="22">
        <f t="shared" si="3"/>
        <v>15</v>
      </c>
      <c r="H10" s="10" t="str">
        <f t="shared" si="0"/>
        <v>Az adat igaz</v>
      </c>
      <c r="I10" s="22">
        <f t="shared" si="4"/>
        <v>22.5</v>
      </c>
      <c r="J10" s="11">
        <v>50</v>
      </c>
      <c r="K10" s="20">
        <v>1600</v>
      </c>
      <c r="L10" s="13">
        <f t="shared" si="5"/>
        <v>1.7131979695431472</v>
      </c>
      <c r="M10" s="14">
        <f t="shared" si="6"/>
        <v>14.619289340101522</v>
      </c>
      <c r="N10" s="16">
        <f t="shared" si="1"/>
        <v>8.7555555555555564</v>
      </c>
      <c r="O10" s="1">
        <v>652</v>
      </c>
    </row>
    <row r="11" spans="1:29" x14ac:dyDescent="0.3">
      <c r="B11" s="3">
        <v>0.78055555555555556</v>
      </c>
      <c r="C11" s="1">
        <v>20</v>
      </c>
      <c r="D11" s="18" t="s">
        <v>17</v>
      </c>
      <c r="E11" s="8">
        <v>89855</v>
      </c>
      <c r="F11" s="7">
        <f t="shared" si="2"/>
        <v>121</v>
      </c>
      <c r="G11" s="22">
        <f t="shared" si="3"/>
        <v>7</v>
      </c>
      <c r="H11" s="10" t="str">
        <f t="shared" si="0"/>
        <v>Az adat igaz</v>
      </c>
      <c r="I11" s="22">
        <f t="shared" si="4"/>
        <v>21</v>
      </c>
      <c r="J11" s="11">
        <v>80</v>
      </c>
      <c r="K11" s="20">
        <v>3000</v>
      </c>
      <c r="L11" s="13">
        <f t="shared" si="5"/>
        <v>0.79949238578680237</v>
      </c>
      <c r="M11" s="14">
        <f t="shared" si="6"/>
        <v>13.81979695431472</v>
      </c>
      <c r="N11" s="16">
        <f t="shared" si="1"/>
        <v>8.7555555555555511</v>
      </c>
      <c r="O11" s="1">
        <v>652</v>
      </c>
      <c r="AA11" t="s">
        <v>74</v>
      </c>
      <c r="AB11" s="30"/>
    </row>
    <row r="12" spans="1:29" x14ac:dyDescent="0.3">
      <c r="B12" s="4">
        <v>0.90277777777777779</v>
      </c>
      <c r="C12" s="1">
        <v>15</v>
      </c>
      <c r="D12" s="19" t="s">
        <v>15</v>
      </c>
      <c r="E12" s="8">
        <v>89868</v>
      </c>
      <c r="F12" s="7">
        <f t="shared" si="2"/>
        <v>108</v>
      </c>
      <c r="G12" s="22">
        <f t="shared" si="3"/>
        <v>13</v>
      </c>
      <c r="H12" s="10" t="str">
        <f t="shared" si="0"/>
        <v>Az adat igaz</v>
      </c>
      <c r="I12" s="22">
        <f t="shared" si="4"/>
        <v>52</v>
      </c>
      <c r="J12" s="11">
        <v>80</v>
      </c>
      <c r="K12" s="20">
        <v>3000</v>
      </c>
      <c r="L12" s="13">
        <f>(M11-M12)</f>
        <v>1.4847715736040605</v>
      </c>
      <c r="M12" s="14">
        <f t="shared" si="6"/>
        <v>12.335025380710659</v>
      </c>
      <c r="N12" s="16">
        <f t="shared" si="1"/>
        <v>8.7555555555555582</v>
      </c>
      <c r="O12" s="1">
        <v>652</v>
      </c>
    </row>
    <row r="13" spans="1:29" x14ac:dyDescent="0.3">
      <c r="B13" s="4">
        <v>0.9375</v>
      </c>
      <c r="C13" s="1">
        <v>10</v>
      </c>
      <c r="D13" s="19" t="s">
        <v>14</v>
      </c>
      <c r="E13" s="8">
        <v>89868</v>
      </c>
      <c r="F13" s="7">
        <f t="shared" si="2"/>
        <v>108</v>
      </c>
      <c r="G13" s="22">
        <f t="shared" si="3"/>
        <v>0</v>
      </c>
      <c r="H13" s="10" t="str">
        <f>IF((E14-E13)=G14,"Az adat igaz","Az adat hamis")</f>
        <v>Az adat igaz</v>
      </c>
      <c r="I13" s="22">
        <f t="shared" si="4"/>
        <v>0</v>
      </c>
      <c r="J13" s="11">
        <v>0</v>
      </c>
      <c r="K13" s="20">
        <v>0</v>
      </c>
      <c r="L13" s="13">
        <v>0</v>
      </c>
      <c r="M13" s="14">
        <f t="shared" si="6"/>
        <v>12.335025380710659</v>
      </c>
      <c r="N13" s="16" t="e">
        <f t="shared" si="1"/>
        <v>#DIV/0!</v>
      </c>
      <c r="O13" s="1">
        <v>652</v>
      </c>
    </row>
    <row r="14" spans="1:29" x14ac:dyDescent="0.3">
      <c r="B14" s="5" t="s">
        <v>5</v>
      </c>
      <c r="C14" s="1">
        <v>0</v>
      </c>
      <c r="D14" s="19" t="s">
        <v>7</v>
      </c>
      <c r="E14" s="8">
        <v>89872</v>
      </c>
      <c r="F14" s="6">
        <v>94</v>
      </c>
      <c r="G14" s="22">
        <f>E14-E13</f>
        <v>4</v>
      </c>
      <c r="H14" s="10" t="str">
        <f>IF((E16-E14)=G16,"Az adat igaz","Az adat hamis")</f>
        <v>Az adat hamis</v>
      </c>
      <c r="I14" s="22" t="e">
        <f>(G14/(C14/60))</f>
        <v>#DIV/0!</v>
      </c>
      <c r="J14" s="11">
        <v>40</v>
      </c>
      <c r="K14" s="20">
        <v>1250</v>
      </c>
      <c r="L14" s="13">
        <f>(M12-M14)</f>
        <v>1.5989847715736047</v>
      </c>
      <c r="M14" s="14">
        <f t="shared" si="6"/>
        <v>10.736040609137055</v>
      </c>
      <c r="N14" s="16">
        <f t="shared" si="1"/>
        <v>2.5015873015873007</v>
      </c>
      <c r="O14" s="1">
        <v>652</v>
      </c>
      <c r="T14" s="24"/>
      <c r="U14" s="24"/>
    </row>
    <row r="15" spans="1:29" x14ac:dyDescent="0.3">
      <c r="B15" s="5" t="s">
        <v>42</v>
      </c>
      <c r="C15" s="1">
        <v>60</v>
      </c>
      <c r="D15" s="19" t="s">
        <v>3</v>
      </c>
      <c r="E15" s="8">
        <v>89817</v>
      </c>
      <c r="F15" s="6">
        <v>79</v>
      </c>
      <c r="G15" s="22">
        <v>15</v>
      </c>
      <c r="H15" s="10"/>
      <c r="I15" s="22">
        <f t="shared" si="4"/>
        <v>15</v>
      </c>
      <c r="J15" s="11"/>
      <c r="K15" s="20"/>
      <c r="L15" s="13"/>
      <c r="M15" s="14">
        <f t="shared" si="6"/>
        <v>9.0228426395939074</v>
      </c>
      <c r="N15" s="16"/>
      <c r="O15" s="1">
        <v>652</v>
      </c>
      <c r="S15" t="s">
        <v>86</v>
      </c>
      <c r="T15" s="24"/>
      <c r="U15" s="24"/>
    </row>
    <row r="16" spans="1:29" x14ac:dyDescent="0.3">
      <c r="B16" s="4">
        <v>0.47361111111111115</v>
      </c>
      <c r="C16" s="1">
        <v>50</v>
      </c>
      <c r="D16" s="19" t="s">
        <v>6</v>
      </c>
      <c r="E16" s="8">
        <v>89902</v>
      </c>
      <c r="F16" s="6">
        <v>65</v>
      </c>
      <c r="G16" s="22">
        <v>15</v>
      </c>
      <c r="H16" s="10" t="str">
        <f t="shared" si="0"/>
        <v>Az adat igaz</v>
      </c>
      <c r="I16" s="22">
        <f t="shared" si="4"/>
        <v>18</v>
      </c>
      <c r="J16" s="11">
        <v>70</v>
      </c>
      <c r="K16" s="20">
        <v>2000</v>
      </c>
      <c r="L16" s="13">
        <f>(M14-M16)</f>
        <v>3.3121827411167502</v>
      </c>
      <c r="M16" s="14">
        <f t="shared" si="6"/>
        <v>7.4238578680203045</v>
      </c>
      <c r="N16" s="16">
        <f t="shared" ref="N16:N21" si="7">(G16/L16)</f>
        <v>4.5287356321839098</v>
      </c>
      <c r="O16" s="1">
        <v>652</v>
      </c>
      <c r="T16" s="24"/>
      <c r="U16" s="24"/>
    </row>
    <row r="17" spans="2:21" x14ac:dyDescent="0.3">
      <c r="B17" s="1"/>
      <c r="C17" s="1">
        <v>10</v>
      </c>
      <c r="D17" s="19" t="s">
        <v>10</v>
      </c>
      <c r="E17" s="8">
        <v>89905</v>
      </c>
      <c r="F17" s="6">
        <v>61</v>
      </c>
      <c r="G17" s="22">
        <f t="shared" si="3"/>
        <v>3</v>
      </c>
      <c r="H17" s="10" t="str">
        <f t="shared" si="0"/>
        <v>Az adat igaz</v>
      </c>
      <c r="I17" s="22">
        <f t="shared" si="4"/>
        <v>18</v>
      </c>
      <c r="J17" s="11">
        <v>50</v>
      </c>
      <c r="K17" s="20">
        <v>1600</v>
      </c>
      <c r="L17" s="13">
        <f t="shared" si="5"/>
        <v>0.4568527918781724</v>
      </c>
      <c r="M17" s="14">
        <f t="shared" si="6"/>
        <v>6.967005076142132</v>
      </c>
      <c r="N17" s="16">
        <f t="shared" si="7"/>
        <v>6.5666666666666691</v>
      </c>
      <c r="O17" s="1">
        <v>652</v>
      </c>
      <c r="T17" s="24"/>
      <c r="U17" s="24"/>
    </row>
    <row r="18" spans="2:21" x14ac:dyDescent="0.3">
      <c r="B18" s="4">
        <v>0.77777777777777779</v>
      </c>
      <c r="C18" s="1"/>
      <c r="D18" s="19" t="s">
        <v>13</v>
      </c>
      <c r="E18" s="8">
        <v>89919</v>
      </c>
      <c r="F18" s="6">
        <v>94</v>
      </c>
      <c r="G18" s="22">
        <f t="shared" si="3"/>
        <v>14</v>
      </c>
      <c r="H18" s="10" t="str">
        <f t="shared" si="0"/>
        <v>Az adat igaz</v>
      </c>
      <c r="I18" s="22" t="e">
        <f>(G18/(C18/60))</f>
        <v>#DIV/0!</v>
      </c>
      <c r="J18" s="11">
        <v>90</v>
      </c>
      <c r="K18" s="20">
        <v>3250</v>
      </c>
      <c r="L18" s="13">
        <f t="shared" si="5"/>
        <v>-3.7690355329949226</v>
      </c>
      <c r="M18" s="14">
        <f t="shared" si="6"/>
        <v>10.736040609137055</v>
      </c>
      <c r="N18" s="16">
        <f t="shared" si="7"/>
        <v>-3.7144781144781156</v>
      </c>
      <c r="O18" s="1">
        <v>652</v>
      </c>
      <c r="T18" s="24"/>
      <c r="U18" s="24"/>
    </row>
    <row r="19" spans="2:21" x14ac:dyDescent="0.3">
      <c r="B19" s="1" t="s">
        <v>11</v>
      </c>
      <c r="C19" s="1"/>
      <c r="D19" s="19" t="s">
        <v>12</v>
      </c>
      <c r="E19" s="8">
        <v>89919</v>
      </c>
      <c r="F19" s="6">
        <v>94</v>
      </c>
      <c r="G19" s="22">
        <f t="shared" si="3"/>
        <v>0</v>
      </c>
      <c r="H19" s="10" t="str">
        <f t="shared" si="0"/>
        <v>Az adat igaz</v>
      </c>
      <c r="I19" s="22" t="e">
        <f t="shared" si="4"/>
        <v>#DIV/0!</v>
      </c>
      <c r="J19" s="11">
        <v>0</v>
      </c>
      <c r="K19" s="20">
        <v>0</v>
      </c>
      <c r="L19" s="13"/>
      <c r="M19" s="14">
        <f t="shared" si="6"/>
        <v>10.736040609137055</v>
      </c>
      <c r="N19" s="16" t="e">
        <f t="shared" si="7"/>
        <v>#DIV/0!</v>
      </c>
      <c r="O19" s="1">
        <v>652</v>
      </c>
      <c r="T19" s="24"/>
      <c r="U19" s="24"/>
    </row>
    <row r="20" spans="2:21" x14ac:dyDescent="0.3">
      <c r="B20" s="1" t="s">
        <v>8</v>
      </c>
      <c r="C20" s="1">
        <v>20</v>
      </c>
      <c r="D20" s="19" t="s">
        <v>9</v>
      </c>
      <c r="E20" s="8">
        <v>89925</v>
      </c>
      <c r="F20" s="6">
        <v>88</v>
      </c>
      <c r="G20" s="22">
        <f t="shared" si="3"/>
        <v>6</v>
      </c>
      <c r="H20" s="10" t="str">
        <f t="shared" si="0"/>
        <v>Az adat igaz</v>
      </c>
      <c r="I20" s="22">
        <f t="shared" si="4"/>
        <v>18</v>
      </c>
      <c r="J20" s="11">
        <v>50</v>
      </c>
      <c r="K20" s="20">
        <v>1600</v>
      </c>
      <c r="L20" s="13">
        <f>(M19-M20)</f>
        <v>0.68527918781725816</v>
      </c>
      <c r="M20" s="14">
        <f t="shared" si="6"/>
        <v>10.050761421319796</v>
      </c>
      <c r="N20" s="16">
        <f t="shared" si="7"/>
        <v>8.7555555555555653</v>
      </c>
      <c r="O20" s="1">
        <v>652</v>
      </c>
      <c r="T20" s="24"/>
      <c r="U20" s="24"/>
    </row>
    <row r="21" spans="2:21" x14ac:dyDescent="0.3">
      <c r="B21" s="1"/>
      <c r="C21" s="1">
        <v>20</v>
      </c>
      <c r="D21" s="19" t="s">
        <v>18</v>
      </c>
      <c r="E21" s="8">
        <v>89933</v>
      </c>
      <c r="F21" s="6">
        <v>80</v>
      </c>
      <c r="G21" s="22">
        <f t="shared" si="3"/>
        <v>8</v>
      </c>
      <c r="H21" s="10" t="str">
        <f t="shared" si="0"/>
        <v>Az adat hamis</v>
      </c>
      <c r="I21" s="22">
        <f t="shared" si="4"/>
        <v>24</v>
      </c>
      <c r="J21" s="11">
        <v>70</v>
      </c>
      <c r="K21" s="20">
        <v>2000</v>
      </c>
      <c r="L21" s="13">
        <f>(M20-M21)</f>
        <v>0.91370558375634481</v>
      </c>
      <c r="M21" s="14">
        <f t="shared" si="6"/>
        <v>9.1370558375634516</v>
      </c>
      <c r="N21" s="16">
        <f t="shared" si="7"/>
        <v>8.75555555555556</v>
      </c>
      <c r="O21" s="1">
        <v>652</v>
      </c>
      <c r="T21" s="24"/>
      <c r="U21" s="24"/>
    </row>
    <row r="25" spans="2:21" x14ac:dyDescent="0.3">
      <c r="K25" s="21"/>
    </row>
    <row r="27" spans="2:21" x14ac:dyDescent="0.3">
      <c r="K27" t="s">
        <v>37</v>
      </c>
    </row>
    <row r="30" spans="2:21" x14ac:dyDescent="0.3">
      <c r="K30" t="s">
        <v>43</v>
      </c>
    </row>
    <row r="31" spans="2:21" ht="28.8" x14ac:dyDescent="0.3">
      <c r="H31" s="50" t="s">
        <v>103</v>
      </c>
    </row>
    <row r="32" spans="2:21" x14ac:dyDescent="0.3">
      <c r="C32" s="49" t="s">
        <v>100</v>
      </c>
      <c r="E32">
        <f>IF(E34&gt;0,0,1)</f>
        <v>0</v>
      </c>
      <c r="F32">
        <f t="shared" ref="F32:H32" si="8">IF(F34&gt;0,0,1)</f>
        <v>0</v>
      </c>
      <c r="G32">
        <f t="shared" si="8"/>
        <v>1</v>
      </c>
      <c r="H32">
        <f t="shared" si="8"/>
        <v>0</v>
      </c>
    </row>
    <row r="33" spans="3:15" x14ac:dyDescent="0.3">
      <c r="C33" s="49" t="s">
        <v>97</v>
      </c>
      <c r="E33" t="s">
        <v>98</v>
      </c>
      <c r="F33" t="s">
        <v>98</v>
      </c>
      <c r="G33" t="s">
        <v>98</v>
      </c>
      <c r="H33" t="s">
        <v>98</v>
      </c>
      <c r="I33" t="s">
        <v>99</v>
      </c>
      <c r="O33" s="23"/>
    </row>
    <row r="34" spans="3:15" x14ac:dyDescent="0.3">
      <c r="C34" s="49" t="s">
        <v>94</v>
      </c>
      <c r="E34">
        <f>CORREL($I$40:$I$52,E40:E52)</f>
        <v>0.95042442895840207</v>
      </c>
      <c r="F34">
        <f>CORREL($I$40:$I$52,F40:F52)</f>
        <v>0.95042442895840207</v>
      </c>
      <c r="G34">
        <f>CORREL($I$40:$I$52,G40:G52)</f>
        <v>-0.74646474842016419</v>
      </c>
      <c r="H34">
        <f>CORREL($I$40:$I$52,H40:H52)</f>
        <v>0.94153326541427451</v>
      </c>
      <c r="I34">
        <f>CORREL($I$40:$I$52,I40:I52)</f>
        <v>1</v>
      </c>
      <c r="K34" s="1" t="s">
        <v>67</v>
      </c>
    </row>
    <row r="35" spans="3:15" x14ac:dyDescent="0.3">
      <c r="C35" s="49" t="s">
        <v>95</v>
      </c>
      <c r="E35" t="s">
        <v>91</v>
      </c>
      <c r="F35" t="s">
        <v>91</v>
      </c>
      <c r="G35" t="s">
        <v>91</v>
      </c>
      <c r="H35" t="s">
        <v>91</v>
      </c>
      <c r="I35" t="s">
        <v>90</v>
      </c>
      <c r="K35" s="1" t="s">
        <v>29</v>
      </c>
    </row>
    <row r="36" spans="3:15" x14ac:dyDescent="0.3">
      <c r="C36" s="48" t="s">
        <v>32</v>
      </c>
      <c r="E36" s="1" t="s">
        <v>33</v>
      </c>
      <c r="F36" s="1" t="s">
        <v>34</v>
      </c>
      <c r="G36" s="1" t="s">
        <v>68</v>
      </c>
      <c r="H36" s="1" t="s">
        <v>45</v>
      </c>
      <c r="I36" s="1" t="s">
        <v>45</v>
      </c>
      <c r="J36" s="1"/>
      <c r="K36" s="1" t="s">
        <v>57</v>
      </c>
    </row>
    <row r="37" spans="3:15" x14ac:dyDescent="0.3">
      <c r="C37" s="48" t="s">
        <v>63</v>
      </c>
      <c r="E37" s="48" t="s">
        <v>29</v>
      </c>
      <c r="F37" s="47" t="s">
        <v>93</v>
      </c>
      <c r="G37" s="48" t="s">
        <v>29</v>
      </c>
      <c r="H37" s="48" t="s">
        <v>30</v>
      </c>
      <c r="I37" s="47" t="s">
        <v>93</v>
      </c>
      <c r="J37" s="1"/>
      <c r="K37" s="46" t="s">
        <v>89</v>
      </c>
    </row>
    <row r="38" spans="3:15" x14ac:dyDescent="0.3">
      <c r="C38" s="48" t="s">
        <v>64</v>
      </c>
      <c r="E38" s="1" t="s">
        <v>20</v>
      </c>
      <c r="F38" s="1" t="s">
        <v>88</v>
      </c>
      <c r="G38" s="1" t="s">
        <v>57</v>
      </c>
      <c r="H38" s="1" t="s">
        <v>21</v>
      </c>
      <c r="I38" s="1" t="s">
        <v>21</v>
      </c>
      <c r="J38" s="1"/>
      <c r="K38" s="44">
        <v>3.9409999999999998</v>
      </c>
    </row>
    <row r="39" spans="3:15" x14ac:dyDescent="0.3">
      <c r="E39" s="45" t="s">
        <v>28</v>
      </c>
      <c r="F39" s="45" t="s">
        <v>87</v>
      </c>
      <c r="G39" s="1" t="s">
        <v>71</v>
      </c>
      <c r="H39" s="45" t="s">
        <v>96</v>
      </c>
      <c r="I39" s="45" t="s">
        <v>79</v>
      </c>
      <c r="J39" s="45" t="s">
        <v>102</v>
      </c>
    </row>
    <row r="40" spans="3:15" ht="16.8" x14ac:dyDescent="0.4">
      <c r="C40" t="s">
        <v>92</v>
      </c>
      <c r="D40" t="s">
        <v>101</v>
      </c>
      <c r="E40" s="11">
        <v>50</v>
      </c>
      <c r="F40" s="42">
        <f>E40*1000/(60*2*3.14*0.35)</f>
        <v>379.13254473764027</v>
      </c>
      <c r="G40" s="34">
        <v>1.0309999999999999</v>
      </c>
      <c r="H40" s="43">
        <f t="shared" ref="H40:H52" si="9">CEILING(F40*$K$38*G40,200)</f>
        <v>1600</v>
      </c>
      <c r="I40" s="20">
        <v>1600</v>
      </c>
      <c r="J40" s="1" t="str">
        <f t="shared" ref="J40:J52" si="10">IF(H40=I40,"Az átlagos fordulatszám megyegyezik a kiszámolt fordulatszámmal","Az átlagos fordulatszám eltér a számolttól")</f>
        <v>Az átlagos fordulatszám megyegyezik a kiszámolt fordulatszámmal</v>
      </c>
    </row>
    <row r="41" spans="3:15" ht="16.8" x14ac:dyDescent="0.4">
      <c r="C41" t="s">
        <v>92</v>
      </c>
      <c r="D41" t="s">
        <v>101</v>
      </c>
      <c r="E41" s="11">
        <v>40</v>
      </c>
      <c r="F41" s="42">
        <f t="shared" ref="F41:F52" si="11">E41*1000/(60*2*3.14*0.35)</f>
        <v>303.30603579011222</v>
      </c>
      <c r="G41" s="34">
        <v>1.31</v>
      </c>
      <c r="H41" s="43">
        <f t="shared" si="9"/>
        <v>1600</v>
      </c>
      <c r="I41" s="20">
        <v>1250</v>
      </c>
      <c r="J41" s="1" t="str">
        <f t="shared" si="10"/>
        <v>Az átlagos fordulatszám eltér a számolttól</v>
      </c>
    </row>
    <row r="42" spans="3:15" ht="16.8" x14ac:dyDescent="0.4">
      <c r="C42" t="s">
        <v>92</v>
      </c>
      <c r="D42" t="s">
        <v>101</v>
      </c>
      <c r="E42" s="11">
        <v>70</v>
      </c>
      <c r="F42" s="42">
        <f t="shared" si="11"/>
        <v>530.78556263269638</v>
      </c>
      <c r="G42" s="34">
        <v>0.86399999999999999</v>
      </c>
      <c r="H42" s="43">
        <f t="shared" si="9"/>
        <v>2000</v>
      </c>
      <c r="I42" s="20">
        <v>2000</v>
      </c>
      <c r="J42" s="1" t="str">
        <f t="shared" si="10"/>
        <v>Az átlagos fordulatszám megyegyezik a kiszámolt fordulatszámmal</v>
      </c>
    </row>
    <row r="43" spans="3:15" ht="16.8" x14ac:dyDescent="0.4">
      <c r="C43" t="s">
        <v>92</v>
      </c>
      <c r="D43" t="s">
        <v>101</v>
      </c>
      <c r="E43" s="11">
        <v>50</v>
      </c>
      <c r="F43" s="42">
        <f t="shared" si="11"/>
        <v>379.13254473764027</v>
      </c>
      <c r="G43" s="34">
        <v>1.0309999999999999</v>
      </c>
      <c r="H43" s="43">
        <f t="shared" si="9"/>
        <v>1600</v>
      </c>
      <c r="I43" s="20">
        <v>1600</v>
      </c>
      <c r="J43" s="1" t="str">
        <f t="shared" si="10"/>
        <v>Az átlagos fordulatszám megyegyezik a kiszámolt fordulatszámmal</v>
      </c>
    </row>
    <row r="44" spans="3:15" ht="16.8" x14ac:dyDescent="0.4">
      <c r="C44" t="s">
        <v>92</v>
      </c>
      <c r="D44" t="s">
        <v>101</v>
      </c>
      <c r="E44" s="11">
        <v>50</v>
      </c>
      <c r="F44" s="42">
        <f t="shared" si="11"/>
        <v>379.13254473764027</v>
      </c>
      <c r="G44" s="34">
        <v>1.0309999999999999</v>
      </c>
      <c r="H44" s="43">
        <f t="shared" si="9"/>
        <v>1600</v>
      </c>
      <c r="I44" s="20">
        <v>1600</v>
      </c>
      <c r="J44" s="1" t="str">
        <f t="shared" si="10"/>
        <v>Az átlagos fordulatszám megyegyezik a kiszámolt fordulatszámmal</v>
      </c>
    </row>
    <row r="45" spans="3:15" ht="16.8" x14ac:dyDescent="0.4">
      <c r="C45" t="s">
        <v>92</v>
      </c>
      <c r="D45" t="s">
        <v>101</v>
      </c>
      <c r="E45" s="11">
        <v>80</v>
      </c>
      <c r="F45" s="42">
        <f t="shared" si="11"/>
        <v>606.61207158022444</v>
      </c>
      <c r="G45" s="34">
        <v>0.86399999999999999</v>
      </c>
      <c r="H45" s="43">
        <f t="shared" si="9"/>
        <v>2200</v>
      </c>
      <c r="I45" s="20">
        <v>3000</v>
      </c>
      <c r="J45" s="1" t="str">
        <f t="shared" si="10"/>
        <v>Az átlagos fordulatszám eltér a számolttól</v>
      </c>
    </row>
    <row r="46" spans="3:15" ht="16.8" x14ac:dyDescent="0.4">
      <c r="C46" t="s">
        <v>92</v>
      </c>
      <c r="D46" t="s">
        <v>101</v>
      </c>
      <c r="E46" s="11">
        <v>80</v>
      </c>
      <c r="F46" s="42">
        <f t="shared" si="11"/>
        <v>606.61207158022444</v>
      </c>
      <c r="G46" s="34">
        <v>0.86399999999999999</v>
      </c>
      <c r="H46" s="43">
        <f t="shared" si="9"/>
        <v>2200</v>
      </c>
      <c r="I46" s="20">
        <v>3000</v>
      </c>
      <c r="J46" s="1" t="str">
        <f t="shared" si="10"/>
        <v>Az átlagos fordulatszám eltér a számolttól</v>
      </c>
    </row>
    <row r="47" spans="3:15" ht="16.8" x14ac:dyDescent="0.4">
      <c r="C47" t="s">
        <v>92</v>
      </c>
      <c r="D47" t="s">
        <v>101</v>
      </c>
      <c r="E47" s="11">
        <v>40</v>
      </c>
      <c r="F47" s="42">
        <f t="shared" si="11"/>
        <v>303.30603579011222</v>
      </c>
      <c r="G47" s="34">
        <v>1.31</v>
      </c>
      <c r="H47" s="43">
        <f t="shared" si="9"/>
        <v>1600</v>
      </c>
      <c r="I47" s="20">
        <v>1250</v>
      </c>
      <c r="J47" s="1" t="str">
        <f t="shared" si="10"/>
        <v>Az átlagos fordulatszám eltér a számolttól</v>
      </c>
    </row>
    <row r="48" spans="3:15" ht="16.8" x14ac:dyDescent="0.4">
      <c r="C48" t="s">
        <v>92</v>
      </c>
      <c r="D48" t="s">
        <v>101</v>
      </c>
      <c r="E48" s="11">
        <v>70</v>
      </c>
      <c r="F48" s="42">
        <f t="shared" si="11"/>
        <v>530.78556263269638</v>
      </c>
      <c r="G48" s="34">
        <v>0.86399999999999999</v>
      </c>
      <c r="H48" s="43">
        <f t="shared" si="9"/>
        <v>2000</v>
      </c>
      <c r="I48" s="20">
        <v>2000</v>
      </c>
      <c r="J48" s="1" t="str">
        <f t="shared" si="10"/>
        <v>Az átlagos fordulatszám megyegyezik a kiszámolt fordulatszámmal</v>
      </c>
    </row>
    <row r="49" spans="3:10" ht="16.8" x14ac:dyDescent="0.4">
      <c r="C49" t="s">
        <v>92</v>
      </c>
      <c r="D49" t="s">
        <v>101</v>
      </c>
      <c r="E49" s="11">
        <v>50</v>
      </c>
      <c r="F49" s="42">
        <f t="shared" si="11"/>
        <v>379.13254473764027</v>
      </c>
      <c r="G49" s="34">
        <v>1.0309999999999999</v>
      </c>
      <c r="H49" s="43">
        <f t="shared" si="9"/>
        <v>1600</v>
      </c>
      <c r="I49" s="20">
        <v>1600</v>
      </c>
      <c r="J49" s="1" t="str">
        <f t="shared" si="10"/>
        <v>Az átlagos fordulatszám megyegyezik a kiszámolt fordulatszámmal</v>
      </c>
    </row>
    <row r="50" spans="3:10" ht="16.8" x14ac:dyDescent="0.4">
      <c r="C50" t="s">
        <v>92</v>
      </c>
      <c r="D50" t="s">
        <v>101</v>
      </c>
      <c r="E50" s="11">
        <v>90</v>
      </c>
      <c r="F50" s="42">
        <f t="shared" si="11"/>
        <v>682.43858052775249</v>
      </c>
      <c r="G50" s="34">
        <v>0.86399999999999999</v>
      </c>
      <c r="H50" s="43">
        <f t="shared" si="9"/>
        <v>2400</v>
      </c>
      <c r="I50" s="20">
        <v>3250</v>
      </c>
      <c r="J50" s="1" t="str">
        <f t="shared" si="10"/>
        <v>Az átlagos fordulatszám eltér a számolttól</v>
      </c>
    </row>
    <row r="51" spans="3:10" ht="16.8" x14ac:dyDescent="0.4">
      <c r="C51" t="s">
        <v>92</v>
      </c>
      <c r="D51" t="s">
        <v>101</v>
      </c>
      <c r="E51" s="11">
        <v>50</v>
      </c>
      <c r="F51" s="42">
        <f t="shared" si="11"/>
        <v>379.13254473764027</v>
      </c>
      <c r="G51" s="34">
        <v>1.0309999999999999</v>
      </c>
      <c r="H51" s="43">
        <f t="shared" si="9"/>
        <v>1600</v>
      </c>
      <c r="I51" s="20">
        <v>1600</v>
      </c>
      <c r="J51" s="1" t="str">
        <f t="shared" si="10"/>
        <v>Az átlagos fordulatszám megyegyezik a kiszámolt fordulatszámmal</v>
      </c>
    </row>
    <row r="52" spans="3:10" ht="16.8" x14ac:dyDescent="0.4">
      <c r="C52" t="s">
        <v>92</v>
      </c>
      <c r="D52" t="s">
        <v>101</v>
      </c>
      <c r="E52" s="11">
        <v>70</v>
      </c>
      <c r="F52" s="42">
        <f t="shared" si="11"/>
        <v>530.78556263269638</v>
      </c>
      <c r="G52" s="34">
        <v>0.86399999999999999</v>
      </c>
      <c r="H52" s="43">
        <f t="shared" si="9"/>
        <v>2000</v>
      </c>
      <c r="I52" s="20">
        <v>2000</v>
      </c>
      <c r="J52" s="1" t="str">
        <f t="shared" si="10"/>
        <v>Az átlagos fordulatszám megyegyezik a kiszámolt fordulatszámmal</v>
      </c>
    </row>
    <row r="56" spans="3:10" x14ac:dyDescent="0.3">
      <c r="E56" s="61" t="s">
        <v>181</v>
      </c>
      <c r="F56" s="61"/>
    </row>
    <row r="57" spans="3:10" x14ac:dyDescent="0.3">
      <c r="D57" t="s">
        <v>104</v>
      </c>
      <c r="E57" t="str">
        <f>E39</f>
        <v>Út során maximálisan realizált sebesség (km/h)</v>
      </c>
      <c r="F57" t="str">
        <f t="shared" ref="F57:I57" si="12">F39</f>
        <v>Kerék fordulatszáma</v>
      </c>
      <c r="G57" t="str">
        <f t="shared" si="12"/>
        <v>Fogaskerék áttételi arány</v>
      </c>
      <c r="H57" t="str">
        <f t="shared" si="12"/>
        <v>motor BECSÜLT fordulatszáma</v>
      </c>
      <c r="I57" t="str">
        <f t="shared" si="12"/>
        <v>Átlagos motorfordulatszám</v>
      </c>
    </row>
    <row r="58" spans="3:10" x14ac:dyDescent="0.3">
      <c r="D58" t="s">
        <v>105</v>
      </c>
      <c r="E58">
        <f>RANK(E40,E$40:E$52,E$32)</f>
        <v>7</v>
      </c>
      <c r="F58">
        <f t="shared" ref="F58:H58" si="13">RANK(F40,F$40:F$52,F$32)</f>
        <v>7</v>
      </c>
      <c r="G58">
        <f t="shared" si="13"/>
        <v>7</v>
      </c>
      <c r="H58">
        <f t="shared" si="13"/>
        <v>7</v>
      </c>
      <c r="I58">
        <f t="shared" ref="I58" si="14">I40</f>
        <v>1600</v>
      </c>
    </row>
    <row r="59" spans="3:10" x14ac:dyDescent="0.3">
      <c r="D59" t="s">
        <v>106</v>
      </c>
      <c r="E59">
        <f t="shared" ref="E59:H59" si="15">RANK(E41,E$40:E$52,E$32)</f>
        <v>12</v>
      </c>
      <c r="F59">
        <f t="shared" si="15"/>
        <v>12</v>
      </c>
      <c r="G59">
        <f t="shared" si="15"/>
        <v>12</v>
      </c>
      <c r="H59">
        <f t="shared" si="15"/>
        <v>7</v>
      </c>
      <c r="I59">
        <f t="shared" ref="I59" si="16">I41</f>
        <v>1250</v>
      </c>
    </row>
    <row r="60" spans="3:10" x14ac:dyDescent="0.3">
      <c r="D60" t="s">
        <v>107</v>
      </c>
      <c r="E60">
        <f t="shared" ref="E60:H60" si="17">RANK(E42,E$40:E$52,E$32)</f>
        <v>4</v>
      </c>
      <c r="F60">
        <f t="shared" si="17"/>
        <v>4</v>
      </c>
      <c r="G60">
        <f t="shared" si="17"/>
        <v>1</v>
      </c>
      <c r="H60">
        <f t="shared" si="17"/>
        <v>4</v>
      </c>
      <c r="I60">
        <f t="shared" ref="I60" si="18">I42</f>
        <v>2000</v>
      </c>
    </row>
    <row r="61" spans="3:10" x14ac:dyDescent="0.3">
      <c r="D61" t="s">
        <v>108</v>
      </c>
      <c r="E61">
        <f t="shared" ref="E61:H61" si="19">RANK(E43,E$40:E$52,E$32)</f>
        <v>7</v>
      </c>
      <c r="F61">
        <f t="shared" si="19"/>
        <v>7</v>
      </c>
      <c r="G61">
        <f t="shared" si="19"/>
        <v>7</v>
      </c>
      <c r="H61">
        <f t="shared" si="19"/>
        <v>7</v>
      </c>
      <c r="I61">
        <f t="shared" ref="I61" si="20">I43</f>
        <v>1600</v>
      </c>
    </row>
    <row r="62" spans="3:10" x14ac:dyDescent="0.3">
      <c r="D62" t="s">
        <v>109</v>
      </c>
      <c r="E62">
        <f t="shared" ref="E62:H62" si="21">RANK(E44,E$40:E$52,E$32)</f>
        <v>7</v>
      </c>
      <c r="F62">
        <f t="shared" si="21"/>
        <v>7</v>
      </c>
      <c r="G62">
        <f t="shared" si="21"/>
        <v>7</v>
      </c>
      <c r="H62">
        <f t="shared" si="21"/>
        <v>7</v>
      </c>
      <c r="I62">
        <f t="shared" ref="I62" si="22">I44</f>
        <v>1600</v>
      </c>
    </row>
    <row r="63" spans="3:10" x14ac:dyDescent="0.3">
      <c r="D63" t="s">
        <v>110</v>
      </c>
      <c r="E63">
        <f t="shared" ref="E63:H63" si="23">RANK(E45,E$40:E$52,E$32)</f>
        <v>2</v>
      </c>
      <c r="F63">
        <f t="shared" si="23"/>
        <v>2</v>
      </c>
      <c r="G63">
        <f t="shared" si="23"/>
        <v>1</v>
      </c>
      <c r="H63">
        <f t="shared" si="23"/>
        <v>2</v>
      </c>
      <c r="I63">
        <f t="shared" ref="I63" si="24">I45</f>
        <v>3000</v>
      </c>
    </row>
    <row r="64" spans="3:10" x14ac:dyDescent="0.3">
      <c r="D64" t="s">
        <v>111</v>
      </c>
      <c r="E64">
        <f t="shared" ref="E64:H64" si="25">RANK(E46,E$40:E$52,E$32)</f>
        <v>2</v>
      </c>
      <c r="F64">
        <f t="shared" si="25"/>
        <v>2</v>
      </c>
      <c r="G64">
        <f t="shared" si="25"/>
        <v>1</v>
      </c>
      <c r="H64">
        <f t="shared" si="25"/>
        <v>2</v>
      </c>
      <c r="I64">
        <f t="shared" ref="I64" si="26">I46</f>
        <v>3000</v>
      </c>
    </row>
    <row r="65" spans="4:15" x14ac:dyDescent="0.3">
      <c r="D65" t="s">
        <v>112</v>
      </c>
      <c r="E65">
        <f t="shared" ref="E65:H65" si="27">RANK(E47,E$40:E$52,E$32)</f>
        <v>12</v>
      </c>
      <c r="F65">
        <f t="shared" si="27"/>
        <v>12</v>
      </c>
      <c r="G65">
        <f t="shared" si="27"/>
        <v>12</v>
      </c>
      <c r="H65">
        <f t="shared" si="27"/>
        <v>7</v>
      </c>
      <c r="I65">
        <f t="shared" ref="I65" si="28">I47</f>
        <v>1250</v>
      </c>
    </row>
    <row r="66" spans="4:15" x14ac:dyDescent="0.3">
      <c r="D66" t="s">
        <v>113</v>
      </c>
      <c r="E66">
        <f t="shared" ref="E66:H66" si="29">RANK(E48,E$40:E$52,E$32)</f>
        <v>4</v>
      </c>
      <c r="F66">
        <f t="shared" si="29"/>
        <v>4</v>
      </c>
      <c r="G66">
        <f t="shared" si="29"/>
        <v>1</v>
      </c>
      <c r="H66">
        <f t="shared" si="29"/>
        <v>4</v>
      </c>
      <c r="I66">
        <f t="shared" ref="I66" si="30">I48</f>
        <v>2000</v>
      </c>
    </row>
    <row r="67" spans="4:15" x14ac:dyDescent="0.3">
      <c r="D67" t="s">
        <v>114</v>
      </c>
      <c r="E67">
        <f t="shared" ref="E67:H67" si="31">RANK(E49,E$40:E$52,E$32)</f>
        <v>7</v>
      </c>
      <c r="F67">
        <f t="shared" si="31"/>
        <v>7</v>
      </c>
      <c r="G67">
        <f t="shared" si="31"/>
        <v>7</v>
      </c>
      <c r="H67">
        <f t="shared" si="31"/>
        <v>7</v>
      </c>
      <c r="I67">
        <f t="shared" ref="I67" si="32">I49</f>
        <v>1600</v>
      </c>
    </row>
    <row r="68" spans="4:15" x14ac:dyDescent="0.3">
      <c r="D68" t="s">
        <v>115</v>
      </c>
      <c r="E68">
        <f t="shared" ref="E68:H68" si="33">RANK(E50,E$40:E$52,E$32)</f>
        <v>1</v>
      </c>
      <c r="F68">
        <f t="shared" si="33"/>
        <v>1</v>
      </c>
      <c r="G68">
        <f t="shared" si="33"/>
        <v>1</v>
      </c>
      <c r="H68">
        <f t="shared" si="33"/>
        <v>1</v>
      </c>
      <c r="I68">
        <f t="shared" ref="I68" si="34">I50</f>
        <v>3250</v>
      </c>
    </row>
    <row r="69" spans="4:15" x14ac:dyDescent="0.3">
      <c r="D69" t="s">
        <v>116</v>
      </c>
      <c r="E69">
        <f t="shared" ref="E69:H69" si="35">RANK(E51,E$40:E$52,E$32)</f>
        <v>7</v>
      </c>
      <c r="F69">
        <f t="shared" si="35"/>
        <v>7</v>
      </c>
      <c r="G69">
        <f t="shared" si="35"/>
        <v>7</v>
      </c>
      <c r="H69">
        <f t="shared" si="35"/>
        <v>7</v>
      </c>
      <c r="I69">
        <f t="shared" ref="I69" si="36">I51</f>
        <v>1600</v>
      </c>
    </row>
    <row r="70" spans="4:15" x14ac:dyDescent="0.3">
      <c r="D70" t="s">
        <v>117</v>
      </c>
      <c r="E70">
        <f t="shared" ref="E70:H70" si="37">RANK(E52,E$40:E$52,E$32)</f>
        <v>4</v>
      </c>
      <c r="F70">
        <f t="shared" si="37"/>
        <v>4</v>
      </c>
      <c r="G70">
        <f t="shared" si="37"/>
        <v>1</v>
      </c>
      <c r="H70">
        <f t="shared" si="37"/>
        <v>4</v>
      </c>
      <c r="I70">
        <f t="shared" ref="I70" si="38">I52</f>
        <v>2000</v>
      </c>
    </row>
    <row r="73" spans="4:15" ht="18" x14ac:dyDescent="0.3">
      <c r="D73" s="51"/>
    </row>
    <row r="74" spans="4:15" x14ac:dyDescent="0.3">
      <c r="D74" s="52"/>
    </row>
    <row r="77" spans="4:15" x14ac:dyDescent="0.3">
      <c r="D77" s="53" t="s">
        <v>118</v>
      </c>
      <c r="E77" s="54">
        <v>3705032</v>
      </c>
      <c r="F77" s="53" t="s">
        <v>119</v>
      </c>
      <c r="G77" s="54">
        <v>13</v>
      </c>
      <c r="H77" s="53" t="s">
        <v>120</v>
      </c>
      <c r="I77" s="54">
        <v>4</v>
      </c>
      <c r="J77" s="53" t="s">
        <v>121</v>
      </c>
      <c r="K77" s="54">
        <v>13</v>
      </c>
      <c r="L77" s="53" t="s">
        <v>122</v>
      </c>
      <c r="M77" s="54">
        <v>0</v>
      </c>
      <c r="N77" s="53" t="s">
        <v>123</v>
      </c>
      <c r="O77" s="54" t="s">
        <v>124</v>
      </c>
    </row>
    <row r="78" spans="4:15" ht="18.600000000000001" thickBot="1" x14ac:dyDescent="0.35">
      <c r="D78" s="51"/>
    </row>
    <row r="79" spans="4:15" ht="15" thickBot="1" x14ac:dyDescent="0.35">
      <c r="D79" s="55" t="s">
        <v>125</v>
      </c>
      <c r="E79" s="55" t="s">
        <v>126</v>
      </c>
      <c r="F79" s="55" t="s">
        <v>127</v>
      </c>
      <c r="G79" s="55" t="s">
        <v>128</v>
      </c>
      <c r="H79" s="55" t="s">
        <v>129</v>
      </c>
      <c r="I79" s="55" t="s">
        <v>130</v>
      </c>
    </row>
    <row r="80" spans="4:15" ht="15" thickBot="1" x14ac:dyDescent="0.35">
      <c r="D80" s="55" t="s">
        <v>131</v>
      </c>
      <c r="E80" s="56">
        <v>7</v>
      </c>
      <c r="F80" s="56">
        <v>7</v>
      </c>
      <c r="G80" s="56">
        <v>7</v>
      </c>
      <c r="H80" s="56">
        <v>7</v>
      </c>
      <c r="I80" s="56">
        <v>1600</v>
      </c>
    </row>
    <row r="81" spans="4:9" ht="15" thickBot="1" x14ac:dyDescent="0.35">
      <c r="D81" s="55" t="s">
        <v>132</v>
      </c>
      <c r="E81" s="56">
        <v>12</v>
      </c>
      <c r="F81" s="56">
        <v>12</v>
      </c>
      <c r="G81" s="56">
        <v>12</v>
      </c>
      <c r="H81" s="56">
        <v>7</v>
      </c>
      <c r="I81" s="56">
        <v>1250</v>
      </c>
    </row>
    <row r="82" spans="4:9" ht="15" thickBot="1" x14ac:dyDescent="0.35">
      <c r="D82" s="55" t="s">
        <v>133</v>
      </c>
      <c r="E82" s="56">
        <v>4</v>
      </c>
      <c r="F82" s="56">
        <v>4</v>
      </c>
      <c r="G82" s="56">
        <v>1</v>
      </c>
      <c r="H82" s="56">
        <v>4</v>
      </c>
      <c r="I82" s="56">
        <v>2000</v>
      </c>
    </row>
    <row r="83" spans="4:9" ht="15" thickBot="1" x14ac:dyDescent="0.35">
      <c r="D83" s="55" t="s">
        <v>134</v>
      </c>
      <c r="E83" s="56">
        <v>7</v>
      </c>
      <c r="F83" s="56">
        <v>7</v>
      </c>
      <c r="G83" s="56">
        <v>7</v>
      </c>
      <c r="H83" s="56">
        <v>7</v>
      </c>
      <c r="I83" s="56">
        <v>1600</v>
      </c>
    </row>
    <row r="84" spans="4:9" ht="15" thickBot="1" x14ac:dyDescent="0.35">
      <c r="D84" s="55" t="s">
        <v>135</v>
      </c>
      <c r="E84" s="56">
        <v>7</v>
      </c>
      <c r="F84" s="56">
        <v>7</v>
      </c>
      <c r="G84" s="56">
        <v>7</v>
      </c>
      <c r="H84" s="56">
        <v>7</v>
      </c>
      <c r="I84" s="56">
        <v>1600</v>
      </c>
    </row>
    <row r="85" spans="4:9" ht="15" thickBot="1" x14ac:dyDescent="0.35">
      <c r="D85" s="55" t="s">
        <v>136</v>
      </c>
      <c r="E85" s="56">
        <v>2</v>
      </c>
      <c r="F85" s="56">
        <v>2</v>
      </c>
      <c r="G85" s="56">
        <v>1</v>
      </c>
      <c r="H85" s="56">
        <v>2</v>
      </c>
      <c r="I85" s="56">
        <v>3000</v>
      </c>
    </row>
    <row r="86" spans="4:9" ht="15" thickBot="1" x14ac:dyDescent="0.35">
      <c r="D86" s="55" t="s">
        <v>137</v>
      </c>
      <c r="E86" s="56">
        <v>2</v>
      </c>
      <c r="F86" s="56">
        <v>2</v>
      </c>
      <c r="G86" s="56">
        <v>1</v>
      </c>
      <c r="H86" s="56">
        <v>2</v>
      </c>
      <c r="I86" s="56">
        <v>3000</v>
      </c>
    </row>
    <row r="87" spans="4:9" ht="15" thickBot="1" x14ac:dyDescent="0.35">
      <c r="D87" s="55" t="s">
        <v>138</v>
      </c>
      <c r="E87" s="56">
        <v>12</v>
      </c>
      <c r="F87" s="56">
        <v>12</v>
      </c>
      <c r="G87" s="56">
        <v>12</v>
      </c>
      <c r="H87" s="56">
        <v>7</v>
      </c>
      <c r="I87" s="56">
        <v>1250</v>
      </c>
    </row>
    <row r="88" spans="4:9" ht="15" thickBot="1" x14ac:dyDescent="0.35">
      <c r="D88" s="55" t="s">
        <v>139</v>
      </c>
      <c r="E88" s="56">
        <v>4</v>
      </c>
      <c r="F88" s="56">
        <v>4</v>
      </c>
      <c r="G88" s="56">
        <v>1</v>
      </c>
      <c r="H88" s="56">
        <v>4</v>
      </c>
      <c r="I88" s="56">
        <v>2000</v>
      </c>
    </row>
    <row r="89" spans="4:9" ht="15" thickBot="1" x14ac:dyDescent="0.35">
      <c r="D89" s="55" t="s">
        <v>140</v>
      </c>
      <c r="E89" s="56">
        <v>7</v>
      </c>
      <c r="F89" s="56">
        <v>7</v>
      </c>
      <c r="G89" s="56">
        <v>7</v>
      </c>
      <c r="H89" s="56">
        <v>7</v>
      </c>
      <c r="I89" s="56">
        <v>1600</v>
      </c>
    </row>
    <row r="90" spans="4:9" ht="15" thickBot="1" x14ac:dyDescent="0.35">
      <c r="D90" s="55" t="s">
        <v>141</v>
      </c>
      <c r="E90" s="56">
        <v>1</v>
      </c>
      <c r="F90" s="56">
        <v>1</v>
      </c>
      <c r="G90" s="56">
        <v>1</v>
      </c>
      <c r="H90" s="56">
        <v>1</v>
      </c>
      <c r="I90" s="56">
        <v>3250</v>
      </c>
    </row>
    <row r="91" spans="4:9" ht="15" thickBot="1" x14ac:dyDescent="0.35">
      <c r="D91" s="55" t="s">
        <v>142</v>
      </c>
      <c r="E91" s="56">
        <v>7</v>
      </c>
      <c r="F91" s="56">
        <v>7</v>
      </c>
      <c r="G91" s="56">
        <v>7</v>
      </c>
      <c r="H91" s="56">
        <v>7</v>
      </c>
      <c r="I91" s="56">
        <v>1600</v>
      </c>
    </row>
    <row r="92" spans="4:9" ht="15" thickBot="1" x14ac:dyDescent="0.35">
      <c r="D92" s="55" t="s">
        <v>143</v>
      </c>
      <c r="E92" s="56">
        <v>4</v>
      </c>
      <c r="F92" s="56">
        <v>4</v>
      </c>
      <c r="G92" s="56">
        <v>1</v>
      </c>
      <c r="H92" s="56">
        <v>4</v>
      </c>
      <c r="I92" s="56">
        <v>2000</v>
      </c>
    </row>
    <row r="93" spans="4:9" ht="18.600000000000001" thickBot="1" x14ac:dyDescent="0.35">
      <c r="D93" s="51"/>
    </row>
    <row r="94" spans="4:9" ht="15" thickBot="1" x14ac:dyDescent="0.35">
      <c r="D94" s="55" t="s">
        <v>144</v>
      </c>
      <c r="E94" s="55" t="s">
        <v>126</v>
      </c>
      <c r="F94" s="55" t="s">
        <v>127</v>
      </c>
      <c r="G94" s="55" t="s">
        <v>128</v>
      </c>
      <c r="H94" s="55" t="s">
        <v>129</v>
      </c>
    </row>
    <row r="95" spans="4:9" ht="15" thickBot="1" x14ac:dyDescent="0.35">
      <c r="D95" s="55" t="s">
        <v>145</v>
      </c>
      <c r="E95" s="56" t="s">
        <v>146</v>
      </c>
      <c r="F95" s="56" t="s">
        <v>147</v>
      </c>
      <c r="G95" s="56" t="s">
        <v>147</v>
      </c>
      <c r="H95" s="56" t="s">
        <v>147</v>
      </c>
    </row>
    <row r="96" spans="4:9" ht="15" thickBot="1" x14ac:dyDescent="0.35">
      <c r="D96" s="55" t="s">
        <v>148</v>
      </c>
      <c r="E96" s="56" t="s">
        <v>149</v>
      </c>
      <c r="F96" s="56" t="s">
        <v>147</v>
      </c>
      <c r="G96" s="56" t="s">
        <v>147</v>
      </c>
      <c r="H96" s="56" t="s">
        <v>147</v>
      </c>
    </row>
    <row r="97" spans="4:8" ht="15" thickBot="1" x14ac:dyDescent="0.35">
      <c r="D97" s="55" t="s">
        <v>150</v>
      </c>
      <c r="E97" s="56" t="s">
        <v>151</v>
      </c>
      <c r="F97" s="56" t="s">
        <v>147</v>
      </c>
      <c r="G97" s="56" t="s">
        <v>147</v>
      </c>
      <c r="H97" s="56" t="s">
        <v>147</v>
      </c>
    </row>
    <row r="98" spans="4:8" ht="15" thickBot="1" x14ac:dyDescent="0.35">
      <c r="D98" s="55" t="s">
        <v>152</v>
      </c>
      <c r="E98" s="56" t="s">
        <v>151</v>
      </c>
      <c r="F98" s="56" t="s">
        <v>147</v>
      </c>
      <c r="G98" s="56" t="s">
        <v>147</v>
      </c>
      <c r="H98" s="56" t="s">
        <v>147</v>
      </c>
    </row>
    <row r="99" spans="4:8" ht="15" thickBot="1" x14ac:dyDescent="0.35">
      <c r="D99" s="55" t="s">
        <v>153</v>
      </c>
      <c r="E99" s="56" t="s">
        <v>154</v>
      </c>
      <c r="F99" s="56" t="s">
        <v>147</v>
      </c>
      <c r="G99" s="56" t="s">
        <v>147</v>
      </c>
      <c r="H99" s="56" t="s">
        <v>147</v>
      </c>
    </row>
    <row r="100" spans="4:8" ht="15" thickBot="1" x14ac:dyDescent="0.35">
      <c r="D100" s="55" t="s">
        <v>155</v>
      </c>
      <c r="E100" s="56" t="s">
        <v>154</v>
      </c>
      <c r="F100" s="56" t="s">
        <v>147</v>
      </c>
      <c r="G100" s="56" t="s">
        <v>147</v>
      </c>
      <c r="H100" s="56" t="s">
        <v>147</v>
      </c>
    </row>
    <row r="101" spans="4:8" ht="15" thickBot="1" x14ac:dyDescent="0.35">
      <c r="D101" s="55" t="s">
        <v>156</v>
      </c>
      <c r="E101" s="56" t="s">
        <v>154</v>
      </c>
      <c r="F101" s="56" t="s">
        <v>147</v>
      </c>
      <c r="G101" s="56" t="s">
        <v>147</v>
      </c>
      <c r="H101" s="56" t="s">
        <v>147</v>
      </c>
    </row>
    <row r="102" spans="4:8" ht="15" thickBot="1" x14ac:dyDescent="0.35">
      <c r="D102" s="55" t="s">
        <v>157</v>
      </c>
      <c r="E102" s="56" t="s">
        <v>158</v>
      </c>
      <c r="F102" s="56" t="s">
        <v>147</v>
      </c>
      <c r="G102" s="56" t="s">
        <v>147</v>
      </c>
      <c r="H102" s="56" t="s">
        <v>147</v>
      </c>
    </row>
    <row r="103" spans="4:8" ht="15" thickBot="1" x14ac:dyDescent="0.35">
      <c r="D103" s="55" t="s">
        <v>159</v>
      </c>
      <c r="E103" s="56" t="s">
        <v>158</v>
      </c>
      <c r="F103" s="56" t="s">
        <v>147</v>
      </c>
      <c r="G103" s="56" t="s">
        <v>147</v>
      </c>
      <c r="H103" s="56" t="s">
        <v>147</v>
      </c>
    </row>
    <row r="104" spans="4:8" ht="15" thickBot="1" x14ac:dyDescent="0.35">
      <c r="D104" s="55" t="s">
        <v>160</v>
      </c>
      <c r="E104" s="56" t="s">
        <v>158</v>
      </c>
      <c r="F104" s="56" t="s">
        <v>147</v>
      </c>
      <c r="G104" s="56" t="s">
        <v>147</v>
      </c>
      <c r="H104" s="56" t="s">
        <v>147</v>
      </c>
    </row>
    <row r="105" spans="4:8" ht="15" thickBot="1" x14ac:dyDescent="0.35">
      <c r="D105" s="55" t="s">
        <v>161</v>
      </c>
      <c r="E105" s="56" t="s">
        <v>158</v>
      </c>
      <c r="F105" s="56" t="s">
        <v>147</v>
      </c>
      <c r="G105" s="56" t="s">
        <v>147</v>
      </c>
      <c r="H105" s="56" t="s">
        <v>147</v>
      </c>
    </row>
    <row r="106" spans="4:8" ht="15" thickBot="1" x14ac:dyDescent="0.35">
      <c r="D106" s="55" t="s">
        <v>162</v>
      </c>
      <c r="E106" s="56" t="s">
        <v>158</v>
      </c>
      <c r="F106" s="56" t="s">
        <v>147</v>
      </c>
      <c r="G106" s="56" t="s">
        <v>147</v>
      </c>
      <c r="H106" s="56" t="s">
        <v>147</v>
      </c>
    </row>
    <row r="107" spans="4:8" ht="15" thickBot="1" x14ac:dyDescent="0.35">
      <c r="D107" s="55" t="s">
        <v>163</v>
      </c>
      <c r="E107" s="56" t="s">
        <v>147</v>
      </c>
      <c r="F107" s="56" t="s">
        <v>147</v>
      </c>
      <c r="G107" s="56" t="s">
        <v>147</v>
      </c>
      <c r="H107" s="56" t="s">
        <v>147</v>
      </c>
    </row>
    <row r="108" spans="4:8" ht="18.600000000000001" thickBot="1" x14ac:dyDescent="0.35">
      <c r="D108" s="51"/>
    </row>
    <row r="109" spans="4:8" ht="15" thickBot="1" x14ac:dyDescent="0.35">
      <c r="D109" s="55" t="s">
        <v>164</v>
      </c>
      <c r="E109" s="62" t="s">
        <v>126</v>
      </c>
      <c r="F109" s="55" t="s">
        <v>127</v>
      </c>
      <c r="G109" s="55" t="s">
        <v>128</v>
      </c>
      <c r="H109" s="55" t="s">
        <v>129</v>
      </c>
    </row>
    <row r="110" spans="4:8" ht="15" thickBot="1" x14ac:dyDescent="0.35">
      <c r="D110" s="55" t="s">
        <v>145</v>
      </c>
      <c r="E110" s="63">
        <v>3250</v>
      </c>
      <c r="F110" s="56">
        <v>0</v>
      </c>
      <c r="G110" s="56">
        <v>0</v>
      </c>
      <c r="H110" s="56">
        <v>0</v>
      </c>
    </row>
    <row r="111" spans="4:8" ht="15" thickBot="1" x14ac:dyDescent="0.35">
      <c r="D111" s="55" t="s">
        <v>148</v>
      </c>
      <c r="E111" s="63">
        <v>3000</v>
      </c>
      <c r="F111" s="56">
        <v>0</v>
      </c>
      <c r="G111" s="56">
        <v>0</v>
      </c>
      <c r="H111" s="56">
        <v>0</v>
      </c>
    </row>
    <row r="112" spans="4:8" ht="15" thickBot="1" x14ac:dyDescent="0.35">
      <c r="D112" s="55" t="s">
        <v>150</v>
      </c>
      <c r="E112" s="63">
        <v>2000</v>
      </c>
      <c r="F112" s="56">
        <v>0</v>
      </c>
      <c r="G112" s="56">
        <v>0</v>
      </c>
      <c r="H112" s="56">
        <v>0</v>
      </c>
    </row>
    <row r="113" spans="4:12" ht="15" thickBot="1" x14ac:dyDescent="0.35">
      <c r="D113" s="55" t="s">
        <v>152</v>
      </c>
      <c r="E113" s="63">
        <v>2000</v>
      </c>
      <c r="F113" s="56">
        <v>0</v>
      </c>
      <c r="G113" s="56">
        <v>0</v>
      </c>
      <c r="H113" s="56">
        <v>0</v>
      </c>
    </row>
    <row r="114" spans="4:12" ht="15" thickBot="1" x14ac:dyDescent="0.35">
      <c r="D114" s="55" t="s">
        <v>153</v>
      </c>
      <c r="E114" s="63">
        <v>1600</v>
      </c>
      <c r="F114" s="56">
        <v>0</v>
      </c>
      <c r="G114" s="56">
        <v>0</v>
      </c>
      <c r="H114" s="56">
        <v>0</v>
      </c>
    </row>
    <row r="115" spans="4:12" ht="15" thickBot="1" x14ac:dyDescent="0.35">
      <c r="D115" s="55" t="s">
        <v>155</v>
      </c>
      <c r="E115" s="63">
        <v>1600</v>
      </c>
      <c r="F115" s="56">
        <v>0</v>
      </c>
      <c r="G115" s="56">
        <v>0</v>
      </c>
      <c r="H115" s="56">
        <v>0</v>
      </c>
    </row>
    <row r="116" spans="4:12" ht="15" thickBot="1" x14ac:dyDescent="0.35">
      <c r="D116" s="55" t="s">
        <v>156</v>
      </c>
      <c r="E116" s="63">
        <v>1600</v>
      </c>
      <c r="F116" s="56">
        <v>0</v>
      </c>
      <c r="G116" s="56">
        <v>0</v>
      </c>
      <c r="H116" s="56">
        <v>0</v>
      </c>
    </row>
    <row r="117" spans="4:12" ht="15" thickBot="1" x14ac:dyDescent="0.35">
      <c r="D117" s="55" t="s">
        <v>157</v>
      </c>
      <c r="E117" s="63">
        <v>1250</v>
      </c>
      <c r="F117" s="56">
        <v>0</v>
      </c>
      <c r="G117" s="56">
        <v>0</v>
      </c>
      <c r="H117" s="56">
        <v>0</v>
      </c>
    </row>
    <row r="118" spans="4:12" ht="15" thickBot="1" x14ac:dyDescent="0.35">
      <c r="D118" s="55" t="s">
        <v>159</v>
      </c>
      <c r="E118" s="63">
        <v>1250</v>
      </c>
      <c r="F118" s="56">
        <v>0</v>
      </c>
      <c r="G118" s="56">
        <v>0</v>
      </c>
      <c r="H118" s="56">
        <v>0</v>
      </c>
    </row>
    <row r="119" spans="4:12" ht="15" thickBot="1" x14ac:dyDescent="0.35">
      <c r="D119" s="55" t="s">
        <v>160</v>
      </c>
      <c r="E119" s="63">
        <v>1250</v>
      </c>
      <c r="F119" s="56">
        <v>0</v>
      </c>
      <c r="G119" s="56">
        <v>0</v>
      </c>
      <c r="H119" s="56">
        <v>0</v>
      </c>
    </row>
    <row r="120" spans="4:12" ht="15" thickBot="1" x14ac:dyDescent="0.35">
      <c r="D120" s="55" t="s">
        <v>161</v>
      </c>
      <c r="E120" s="63">
        <v>1250</v>
      </c>
      <c r="F120" s="56">
        <v>0</v>
      </c>
      <c r="G120" s="56">
        <v>0</v>
      </c>
      <c r="H120" s="56">
        <v>0</v>
      </c>
    </row>
    <row r="121" spans="4:12" ht="15" thickBot="1" x14ac:dyDescent="0.35">
      <c r="D121" s="55" t="s">
        <v>162</v>
      </c>
      <c r="E121" s="63">
        <v>1250</v>
      </c>
      <c r="F121" s="56">
        <v>0</v>
      </c>
      <c r="G121" s="56">
        <v>0</v>
      </c>
      <c r="H121" s="56">
        <v>0</v>
      </c>
    </row>
    <row r="122" spans="4:12" ht="15" thickBot="1" x14ac:dyDescent="0.35">
      <c r="D122" s="55" t="s">
        <v>163</v>
      </c>
      <c r="E122" s="63">
        <v>0</v>
      </c>
      <c r="F122" s="56">
        <v>0</v>
      </c>
      <c r="G122" s="56">
        <v>0</v>
      </c>
      <c r="H122" s="56">
        <v>0</v>
      </c>
    </row>
    <row r="123" spans="4:12" ht="18.600000000000001" thickBot="1" x14ac:dyDescent="0.35">
      <c r="D123" s="51"/>
    </row>
    <row r="124" spans="4:12" ht="15" thickBot="1" x14ac:dyDescent="0.35">
      <c r="D124" s="55" t="s">
        <v>165</v>
      </c>
      <c r="E124" s="55" t="s">
        <v>126</v>
      </c>
      <c r="F124" s="55" t="s">
        <v>127</v>
      </c>
      <c r="G124" s="55" t="s">
        <v>128</v>
      </c>
      <c r="H124" s="55" t="s">
        <v>129</v>
      </c>
      <c r="I124" s="55" t="s">
        <v>166</v>
      </c>
      <c r="J124" s="55" t="s">
        <v>167</v>
      </c>
      <c r="K124" s="62" t="s">
        <v>168</v>
      </c>
      <c r="L124" s="55" t="s">
        <v>169</v>
      </c>
    </row>
    <row r="125" spans="4:12" ht="15" thickBot="1" x14ac:dyDescent="0.35">
      <c r="D125" s="55" t="s">
        <v>131</v>
      </c>
      <c r="E125" s="56">
        <v>1600</v>
      </c>
      <c r="F125" s="56">
        <v>0</v>
      </c>
      <c r="G125" s="56">
        <v>0</v>
      </c>
      <c r="H125" s="56">
        <v>0</v>
      </c>
      <c r="I125" s="56">
        <v>1600</v>
      </c>
      <c r="J125" s="56">
        <v>1600</v>
      </c>
      <c r="K125" s="63">
        <v>0</v>
      </c>
      <c r="L125" s="56">
        <v>0</v>
      </c>
    </row>
    <row r="126" spans="4:12" ht="15" thickBot="1" x14ac:dyDescent="0.35">
      <c r="D126" s="55" t="s">
        <v>132</v>
      </c>
      <c r="E126" s="56">
        <v>1250</v>
      </c>
      <c r="F126" s="56">
        <v>0</v>
      </c>
      <c r="G126" s="56">
        <v>0</v>
      </c>
      <c r="H126" s="56">
        <v>0</v>
      </c>
      <c r="I126" s="56">
        <v>1250</v>
      </c>
      <c r="J126" s="56">
        <v>1250</v>
      </c>
      <c r="K126" s="63">
        <v>0</v>
      </c>
      <c r="L126" s="56">
        <v>0</v>
      </c>
    </row>
    <row r="127" spans="4:12" ht="15" thickBot="1" x14ac:dyDescent="0.35">
      <c r="D127" s="55" t="s">
        <v>133</v>
      </c>
      <c r="E127" s="56">
        <v>2000</v>
      </c>
      <c r="F127" s="56">
        <v>0</v>
      </c>
      <c r="G127" s="56">
        <v>0</v>
      </c>
      <c r="H127" s="56">
        <v>0</v>
      </c>
      <c r="I127" s="56">
        <v>2000</v>
      </c>
      <c r="J127" s="56">
        <v>2000</v>
      </c>
      <c r="K127" s="63">
        <v>0</v>
      </c>
      <c r="L127" s="56">
        <v>0</v>
      </c>
    </row>
    <row r="128" spans="4:12" ht="15" thickBot="1" x14ac:dyDescent="0.35">
      <c r="D128" s="55" t="s">
        <v>134</v>
      </c>
      <c r="E128" s="56">
        <v>1600</v>
      </c>
      <c r="F128" s="56">
        <v>0</v>
      </c>
      <c r="G128" s="56">
        <v>0</v>
      </c>
      <c r="H128" s="56">
        <v>0</v>
      </c>
      <c r="I128" s="56">
        <v>1600</v>
      </c>
      <c r="J128" s="56">
        <v>1600</v>
      </c>
      <c r="K128" s="63">
        <v>0</v>
      </c>
      <c r="L128" s="56">
        <v>0</v>
      </c>
    </row>
    <row r="129" spans="4:12" ht="15" thickBot="1" x14ac:dyDescent="0.35">
      <c r="D129" s="55" t="s">
        <v>135</v>
      </c>
      <c r="E129" s="56">
        <v>1600</v>
      </c>
      <c r="F129" s="56">
        <v>0</v>
      </c>
      <c r="G129" s="56">
        <v>0</v>
      </c>
      <c r="H129" s="56">
        <v>0</v>
      </c>
      <c r="I129" s="56">
        <v>1600</v>
      </c>
      <c r="J129" s="56">
        <v>1600</v>
      </c>
      <c r="K129" s="63">
        <v>0</v>
      </c>
      <c r="L129" s="56">
        <v>0</v>
      </c>
    </row>
    <row r="130" spans="4:12" ht="15" thickBot="1" x14ac:dyDescent="0.35">
      <c r="D130" s="55" t="s">
        <v>136</v>
      </c>
      <c r="E130" s="56">
        <v>3000</v>
      </c>
      <c r="F130" s="56">
        <v>0</v>
      </c>
      <c r="G130" s="56">
        <v>0</v>
      </c>
      <c r="H130" s="56">
        <v>0</v>
      </c>
      <c r="I130" s="56">
        <v>3000</v>
      </c>
      <c r="J130" s="56">
        <v>3000</v>
      </c>
      <c r="K130" s="63">
        <v>0</v>
      </c>
      <c r="L130" s="56">
        <v>0</v>
      </c>
    </row>
    <row r="131" spans="4:12" ht="15" thickBot="1" x14ac:dyDescent="0.35">
      <c r="D131" s="55" t="s">
        <v>137</v>
      </c>
      <c r="E131" s="56">
        <v>3000</v>
      </c>
      <c r="F131" s="56">
        <v>0</v>
      </c>
      <c r="G131" s="56">
        <v>0</v>
      </c>
      <c r="H131" s="56">
        <v>0</v>
      </c>
      <c r="I131" s="56">
        <v>3000</v>
      </c>
      <c r="J131" s="56">
        <v>3000</v>
      </c>
      <c r="K131" s="63">
        <v>0</v>
      </c>
      <c r="L131" s="56">
        <v>0</v>
      </c>
    </row>
    <row r="132" spans="4:12" ht="15" thickBot="1" x14ac:dyDescent="0.35">
      <c r="D132" s="55" t="s">
        <v>138</v>
      </c>
      <c r="E132" s="56">
        <v>1250</v>
      </c>
      <c r="F132" s="56">
        <v>0</v>
      </c>
      <c r="G132" s="56">
        <v>0</v>
      </c>
      <c r="H132" s="56">
        <v>0</v>
      </c>
      <c r="I132" s="56">
        <v>1250</v>
      </c>
      <c r="J132" s="56">
        <v>1250</v>
      </c>
      <c r="K132" s="63">
        <v>0</v>
      </c>
      <c r="L132" s="56">
        <v>0</v>
      </c>
    </row>
    <row r="133" spans="4:12" ht="15" thickBot="1" x14ac:dyDescent="0.35">
      <c r="D133" s="55" t="s">
        <v>139</v>
      </c>
      <c r="E133" s="56">
        <v>2000</v>
      </c>
      <c r="F133" s="56">
        <v>0</v>
      </c>
      <c r="G133" s="56">
        <v>0</v>
      </c>
      <c r="H133" s="56">
        <v>0</v>
      </c>
      <c r="I133" s="56">
        <v>2000</v>
      </c>
      <c r="J133" s="56">
        <v>2000</v>
      </c>
      <c r="K133" s="63">
        <v>0</v>
      </c>
      <c r="L133" s="56">
        <v>0</v>
      </c>
    </row>
    <row r="134" spans="4:12" ht="15" thickBot="1" x14ac:dyDescent="0.35">
      <c r="D134" s="55" t="s">
        <v>140</v>
      </c>
      <c r="E134" s="56">
        <v>1600</v>
      </c>
      <c r="F134" s="56">
        <v>0</v>
      </c>
      <c r="G134" s="56">
        <v>0</v>
      </c>
      <c r="H134" s="56">
        <v>0</v>
      </c>
      <c r="I134" s="56">
        <v>1600</v>
      </c>
      <c r="J134" s="56">
        <v>1600</v>
      </c>
      <c r="K134" s="63">
        <v>0</v>
      </c>
      <c r="L134" s="56">
        <v>0</v>
      </c>
    </row>
    <row r="135" spans="4:12" ht="15" thickBot="1" x14ac:dyDescent="0.35">
      <c r="D135" s="55" t="s">
        <v>141</v>
      </c>
      <c r="E135" s="56">
        <v>3250</v>
      </c>
      <c r="F135" s="56">
        <v>0</v>
      </c>
      <c r="G135" s="56">
        <v>0</v>
      </c>
      <c r="H135" s="56">
        <v>0</v>
      </c>
      <c r="I135" s="56">
        <v>3250</v>
      </c>
      <c r="J135" s="56">
        <v>3250</v>
      </c>
      <c r="K135" s="63">
        <v>0</v>
      </c>
      <c r="L135" s="56">
        <v>0</v>
      </c>
    </row>
    <row r="136" spans="4:12" ht="15" thickBot="1" x14ac:dyDescent="0.35">
      <c r="D136" s="55" t="s">
        <v>142</v>
      </c>
      <c r="E136" s="56">
        <v>1600</v>
      </c>
      <c r="F136" s="56">
        <v>0</v>
      </c>
      <c r="G136" s="56">
        <v>0</v>
      </c>
      <c r="H136" s="56">
        <v>0</v>
      </c>
      <c r="I136" s="56">
        <v>1600</v>
      </c>
      <c r="J136" s="56">
        <v>1600</v>
      </c>
      <c r="K136" s="63">
        <v>0</v>
      </c>
      <c r="L136" s="56">
        <v>0</v>
      </c>
    </row>
    <row r="137" spans="4:12" ht="15" thickBot="1" x14ac:dyDescent="0.35">
      <c r="D137" s="55" t="s">
        <v>143</v>
      </c>
      <c r="E137" s="56">
        <v>2000</v>
      </c>
      <c r="F137" s="56">
        <v>0</v>
      </c>
      <c r="G137" s="56">
        <v>0</v>
      </c>
      <c r="H137" s="56">
        <v>0</v>
      </c>
      <c r="I137" s="56">
        <v>2000</v>
      </c>
      <c r="J137" s="56">
        <v>2000</v>
      </c>
      <c r="K137" s="63">
        <v>0</v>
      </c>
      <c r="L137" s="56">
        <v>0</v>
      </c>
    </row>
    <row r="138" spans="4:12" ht="15" thickBot="1" x14ac:dyDescent="0.35"/>
    <row r="139" spans="4:12" ht="15" thickBot="1" x14ac:dyDescent="0.35">
      <c r="D139" s="57" t="s">
        <v>170</v>
      </c>
      <c r="E139" s="58">
        <v>3250</v>
      </c>
    </row>
    <row r="140" spans="4:12" ht="15" thickBot="1" x14ac:dyDescent="0.35">
      <c r="D140" s="57" t="s">
        <v>171</v>
      </c>
      <c r="E140" s="58">
        <v>0</v>
      </c>
    </row>
    <row r="141" spans="4:12" ht="15" thickBot="1" x14ac:dyDescent="0.35">
      <c r="D141" s="57" t="s">
        <v>172</v>
      </c>
      <c r="E141" s="58">
        <v>25750</v>
      </c>
    </row>
    <row r="142" spans="4:12" ht="15" thickBot="1" x14ac:dyDescent="0.35">
      <c r="D142" s="57" t="s">
        <v>173</v>
      </c>
      <c r="E142" s="58">
        <v>25750</v>
      </c>
    </row>
    <row r="143" spans="4:12" ht="15" thickBot="1" x14ac:dyDescent="0.35">
      <c r="D143" s="57" t="s">
        <v>174</v>
      </c>
      <c r="E143" s="58">
        <v>0</v>
      </c>
    </row>
    <row r="144" spans="4:12" ht="15" thickBot="1" x14ac:dyDescent="0.35">
      <c r="D144" s="57" t="s">
        <v>175</v>
      </c>
      <c r="E144" s="58"/>
    </row>
    <row r="145" spans="4:5" ht="15" thickBot="1" x14ac:dyDescent="0.35">
      <c r="D145" s="57" t="s">
        <v>176</v>
      </c>
      <c r="E145" s="58"/>
    </row>
    <row r="146" spans="4:5" ht="15" thickBot="1" x14ac:dyDescent="0.35">
      <c r="D146" s="57" t="s">
        <v>177</v>
      </c>
      <c r="E146" s="58">
        <v>0</v>
      </c>
    </row>
    <row r="148" spans="4:5" x14ac:dyDescent="0.3">
      <c r="D148" s="59" t="s">
        <v>178</v>
      </c>
    </row>
    <row r="150" spans="4:5" x14ac:dyDescent="0.3">
      <c r="D150" s="60" t="s">
        <v>179</v>
      </c>
    </row>
    <row r="151" spans="4:5" x14ac:dyDescent="0.3">
      <c r="D151" s="60" t="s">
        <v>180</v>
      </c>
    </row>
  </sheetData>
  <mergeCells count="1">
    <mergeCell ref="E56:F56"/>
  </mergeCells>
  <phoneticPr fontId="10" type="noConversion"/>
  <hyperlinks>
    <hyperlink ref="D148" r:id="rId1" display="https://miau.my-x.hu/myx-free/coco/test/370503220240107174005.html" xr:uid="{2E14B53A-DA44-47BB-B14F-09C4466D03B3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Jeviczky Botond</dc:creator>
  <cp:lastModifiedBy>Lttd</cp:lastModifiedBy>
  <dcterms:created xsi:type="dcterms:W3CDTF">2023-12-11T07:43:09Z</dcterms:created>
  <dcterms:modified xsi:type="dcterms:W3CDTF">2024-01-07T16:41:52Z</dcterms:modified>
</cp:coreProperties>
</file>