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F9B2614E-BDAF-4DD7-A1EF-6A69AB88C6B0}" xr6:coauthVersionLast="47" xr6:coauthVersionMax="47" xr10:uidLastSave="{00000000-0000-0000-0000-000000000000}"/>
  <bookViews>
    <workbookView xWindow="-108" yWindow="-108" windowWidth="23256" windowHeight="12456" tabRatio="877" activeTab="9" xr2:uid="{861D074B-17E6-4399-96E2-A8211282E3ED}"/>
  </bookViews>
  <sheets>
    <sheet name="Első próbálkozás" sheetId="1" r:id="rId1"/>
    <sheet name="Átlag áraik márkáként" sheetId="4" r:id="rId2"/>
    <sheet name="Ár adatok" sheetId="3" r:id="rId3"/>
    <sheet name="1. Coco számitások" sheetId="2" r:id="rId4"/>
    <sheet name="Validáció eredménye" sheetId="7" r:id="rId5"/>
    <sheet name="Második próbálkozás" sheetId="6" r:id="rId6"/>
    <sheet name="Harmadik próbálkozás" sheetId="8" r:id="rId7"/>
    <sheet name="3. Coco számitások" sheetId="9" r:id="rId8"/>
    <sheet name="Validáció számitás" sheetId="10" r:id="rId9"/>
    <sheet name="Információk" sheetId="12" r:id="rId10"/>
  </sheet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6" l="1"/>
  <c r="O34" i="1"/>
  <c r="L34" i="1"/>
  <c r="J33" i="8"/>
  <c r="I33" i="8"/>
  <c r="H33" i="8"/>
  <c r="C33" i="8"/>
  <c r="D33" i="8"/>
  <c r="E33" i="8"/>
  <c r="F33" i="8"/>
  <c r="G33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33" i="8"/>
  <c r="J33" i="6"/>
  <c r="I33" i="6"/>
  <c r="H33" i="6"/>
  <c r="G33" i="6"/>
  <c r="F33" i="6"/>
  <c r="D33" i="6"/>
  <c r="E33" i="6"/>
  <c r="C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33" i="6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34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33" i="1"/>
  <c r="J33" i="1"/>
  <c r="I33" i="1"/>
  <c r="H33" i="1"/>
  <c r="F33" i="1"/>
  <c r="G33" i="1"/>
  <c r="E33" i="1"/>
  <c r="D33" i="1"/>
  <c r="C33" i="1"/>
  <c r="B33" i="1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34" i="8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8" i="9"/>
  <c r="K9" i="9"/>
  <c r="L9" i="9"/>
  <c r="M9" i="9"/>
  <c r="N9" i="9"/>
  <c r="O9" i="9"/>
  <c r="P9" i="9"/>
  <c r="Q9" i="9"/>
  <c r="K10" i="9"/>
  <c r="L10" i="9"/>
  <c r="M10" i="9"/>
  <c r="N10" i="9"/>
  <c r="O10" i="9"/>
  <c r="P10" i="9"/>
  <c r="Q10" i="9"/>
  <c r="K11" i="9"/>
  <c r="L11" i="9"/>
  <c r="M11" i="9"/>
  <c r="N11" i="9"/>
  <c r="O11" i="9"/>
  <c r="P11" i="9"/>
  <c r="Q11" i="9"/>
  <c r="K12" i="9"/>
  <c r="L12" i="9"/>
  <c r="M12" i="9"/>
  <c r="N12" i="9"/>
  <c r="O12" i="9"/>
  <c r="P12" i="9"/>
  <c r="Q12" i="9"/>
  <c r="K13" i="9"/>
  <c r="L13" i="9"/>
  <c r="M13" i="9"/>
  <c r="N13" i="9"/>
  <c r="O13" i="9"/>
  <c r="P13" i="9"/>
  <c r="Q13" i="9"/>
  <c r="K14" i="9"/>
  <c r="L14" i="9"/>
  <c r="M14" i="9"/>
  <c r="N14" i="9"/>
  <c r="O14" i="9"/>
  <c r="P14" i="9"/>
  <c r="Q14" i="9"/>
  <c r="K15" i="9"/>
  <c r="L15" i="9"/>
  <c r="M15" i="9"/>
  <c r="N15" i="9"/>
  <c r="O15" i="9"/>
  <c r="P15" i="9"/>
  <c r="Q15" i="9"/>
  <c r="K16" i="9"/>
  <c r="L16" i="9"/>
  <c r="M16" i="9"/>
  <c r="N16" i="9"/>
  <c r="O16" i="9"/>
  <c r="P16" i="9"/>
  <c r="Q16" i="9"/>
  <c r="K17" i="9"/>
  <c r="L17" i="9"/>
  <c r="M17" i="9"/>
  <c r="N17" i="9"/>
  <c r="O17" i="9"/>
  <c r="P17" i="9"/>
  <c r="Q17" i="9"/>
  <c r="K18" i="9"/>
  <c r="L18" i="9"/>
  <c r="M18" i="9"/>
  <c r="N18" i="9"/>
  <c r="O18" i="9"/>
  <c r="P18" i="9"/>
  <c r="Q18" i="9"/>
  <c r="K19" i="9"/>
  <c r="L19" i="9"/>
  <c r="M19" i="9"/>
  <c r="N19" i="9"/>
  <c r="O19" i="9"/>
  <c r="P19" i="9"/>
  <c r="Q19" i="9"/>
  <c r="K20" i="9"/>
  <c r="L20" i="9"/>
  <c r="M20" i="9"/>
  <c r="N20" i="9"/>
  <c r="O20" i="9"/>
  <c r="P20" i="9"/>
  <c r="Q20" i="9"/>
  <c r="K21" i="9"/>
  <c r="L21" i="9"/>
  <c r="M21" i="9"/>
  <c r="N21" i="9"/>
  <c r="O21" i="9"/>
  <c r="P21" i="9"/>
  <c r="Q21" i="9"/>
  <c r="K22" i="9"/>
  <c r="L22" i="9"/>
  <c r="M22" i="9"/>
  <c r="N22" i="9"/>
  <c r="O22" i="9"/>
  <c r="P22" i="9"/>
  <c r="Q22" i="9"/>
  <c r="K23" i="9"/>
  <c r="L23" i="9"/>
  <c r="M23" i="9"/>
  <c r="N23" i="9"/>
  <c r="O23" i="9"/>
  <c r="P23" i="9"/>
  <c r="Q23" i="9"/>
  <c r="K24" i="9"/>
  <c r="L24" i="9"/>
  <c r="M24" i="9"/>
  <c r="N24" i="9"/>
  <c r="O24" i="9"/>
  <c r="P24" i="9"/>
  <c r="Q24" i="9"/>
  <c r="K25" i="9"/>
  <c r="L25" i="9"/>
  <c r="M25" i="9"/>
  <c r="N25" i="9"/>
  <c r="O25" i="9"/>
  <c r="P25" i="9"/>
  <c r="Q25" i="9"/>
  <c r="K26" i="9"/>
  <c r="L26" i="9"/>
  <c r="M26" i="9"/>
  <c r="N26" i="9"/>
  <c r="O26" i="9"/>
  <c r="P26" i="9"/>
  <c r="Q26" i="9"/>
  <c r="K27" i="9"/>
  <c r="L27" i="9"/>
  <c r="M27" i="9"/>
  <c r="N27" i="9"/>
  <c r="O27" i="9"/>
  <c r="P27" i="9"/>
  <c r="Q27" i="9"/>
  <c r="L8" i="9"/>
  <c r="M8" i="9"/>
  <c r="N8" i="9"/>
  <c r="O8" i="9"/>
  <c r="P8" i="9"/>
  <c r="Q8" i="9"/>
  <c r="K8" i="9"/>
  <c r="Q34" i="8"/>
  <c r="Q35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34" i="8"/>
  <c r="L35" i="8"/>
  <c r="L36" i="8"/>
  <c r="L37" i="8"/>
  <c r="L38" i="8"/>
  <c r="L39" i="8"/>
  <c r="L40" i="8"/>
  <c r="L41" i="8"/>
  <c r="L42" i="8"/>
  <c r="L43" i="8"/>
  <c r="Q43" i="8" s="1"/>
  <c r="L44" i="8"/>
  <c r="L45" i="8"/>
  <c r="L46" i="8"/>
  <c r="Q46" i="8" s="1"/>
  <c r="L47" i="8"/>
  <c r="L48" i="8"/>
  <c r="L49" i="8"/>
  <c r="L50" i="8"/>
  <c r="L51" i="8"/>
  <c r="L52" i="8"/>
  <c r="L53" i="8"/>
  <c r="L34" i="8"/>
  <c r="E34" i="8"/>
  <c r="J26" i="8"/>
  <c r="J53" i="8"/>
  <c r="I53" i="8"/>
  <c r="G53" i="8"/>
  <c r="D53" i="8"/>
  <c r="C53" i="8"/>
  <c r="Q52" i="8"/>
  <c r="S52" i="8" s="1"/>
  <c r="J52" i="8"/>
  <c r="I52" i="8"/>
  <c r="G52" i="8"/>
  <c r="D52" i="8"/>
  <c r="C52" i="8"/>
  <c r="J51" i="8"/>
  <c r="I51" i="8"/>
  <c r="G51" i="8"/>
  <c r="D51" i="8"/>
  <c r="C51" i="8"/>
  <c r="J50" i="8"/>
  <c r="Q50" i="8" s="1"/>
  <c r="S50" i="8" s="1"/>
  <c r="I50" i="8"/>
  <c r="G50" i="8"/>
  <c r="D50" i="8"/>
  <c r="C50" i="8"/>
  <c r="Q49" i="8"/>
  <c r="S49" i="8" s="1"/>
  <c r="J49" i="8"/>
  <c r="I49" i="8"/>
  <c r="G49" i="8"/>
  <c r="D49" i="8"/>
  <c r="C49" i="8"/>
  <c r="J48" i="8"/>
  <c r="I48" i="8"/>
  <c r="G48" i="8"/>
  <c r="D48" i="8"/>
  <c r="C48" i="8"/>
  <c r="J47" i="8"/>
  <c r="Q47" i="8" s="1"/>
  <c r="S47" i="8" s="1"/>
  <c r="I47" i="8"/>
  <c r="G47" i="8"/>
  <c r="D47" i="8"/>
  <c r="C47" i="8"/>
  <c r="J46" i="8"/>
  <c r="I46" i="8"/>
  <c r="G46" i="8"/>
  <c r="D46" i="8"/>
  <c r="C46" i="8"/>
  <c r="J45" i="8"/>
  <c r="I45" i="8"/>
  <c r="G45" i="8"/>
  <c r="D45" i="8"/>
  <c r="C45" i="8"/>
  <c r="J44" i="8"/>
  <c r="I44" i="8"/>
  <c r="G44" i="8"/>
  <c r="D44" i="8"/>
  <c r="C44" i="8"/>
  <c r="J43" i="8"/>
  <c r="I43" i="8"/>
  <c r="G43" i="8"/>
  <c r="D43" i="8"/>
  <c r="C43" i="8"/>
  <c r="J42" i="8"/>
  <c r="I42" i="8"/>
  <c r="G42" i="8"/>
  <c r="D42" i="8"/>
  <c r="C42" i="8"/>
  <c r="J41" i="8"/>
  <c r="Q41" i="8" s="1"/>
  <c r="S41" i="8" s="1"/>
  <c r="I41" i="8"/>
  <c r="G41" i="8"/>
  <c r="D41" i="8"/>
  <c r="C41" i="8"/>
  <c r="Q40" i="8"/>
  <c r="S40" i="8" s="1"/>
  <c r="J40" i="8"/>
  <c r="I40" i="8"/>
  <c r="G40" i="8"/>
  <c r="D40" i="8"/>
  <c r="C40" i="8"/>
  <c r="J39" i="8"/>
  <c r="I39" i="8"/>
  <c r="G39" i="8"/>
  <c r="D39" i="8"/>
  <c r="C39" i="8"/>
  <c r="J38" i="8"/>
  <c r="Q38" i="8" s="1"/>
  <c r="S38" i="8" s="1"/>
  <c r="I38" i="8"/>
  <c r="G38" i="8"/>
  <c r="D38" i="8"/>
  <c r="C38" i="8"/>
  <c r="Q37" i="8"/>
  <c r="S37" i="8" s="1"/>
  <c r="J37" i="8"/>
  <c r="I37" i="8"/>
  <c r="G37" i="8"/>
  <c r="D37" i="8"/>
  <c r="C37" i="8"/>
  <c r="J36" i="8"/>
  <c r="I36" i="8"/>
  <c r="G36" i="8"/>
  <c r="D36" i="8"/>
  <c r="C36" i="8"/>
  <c r="J35" i="8"/>
  <c r="S35" i="8" s="1"/>
  <c r="I35" i="8"/>
  <c r="G35" i="8"/>
  <c r="D35" i="8"/>
  <c r="C35" i="8"/>
  <c r="J34" i="8"/>
  <c r="I34" i="8"/>
  <c r="G34" i="8"/>
  <c r="D34" i="8"/>
  <c r="C34" i="8"/>
  <c r="I29" i="8"/>
  <c r="G29" i="8"/>
  <c r="D29" i="8"/>
  <c r="I28" i="8"/>
  <c r="I30" i="8" s="1"/>
  <c r="G28" i="8"/>
  <c r="G30" i="8" s="1"/>
  <c r="D28" i="8"/>
  <c r="D30" i="8" s="1"/>
  <c r="I26" i="8"/>
  <c r="H26" i="8"/>
  <c r="F26" i="8"/>
  <c r="E26" i="8"/>
  <c r="N24" i="8"/>
  <c r="H53" i="8" s="1"/>
  <c r="L24" i="8"/>
  <c r="F53" i="8" s="1"/>
  <c r="J24" i="8"/>
  <c r="E53" i="8" s="1"/>
  <c r="M53" i="8" s="1"/>
  <c r="N53" i="8" s="1"/>
  <c r="O53" i="8" s="1"/>
  <c r="N23" i="8"/>
  <c r="H52" i="8" s="1"/>
  <c r="L23" i="8"/>
  <c r="F52" i="8" s="1"/>
  <c r="K23" i="8"/>
  <c r="J23" i="8"/>
  <c r="E52" i="8" s="1"/>
  <c r="N22" i="8"/>
  <c r="H51" i="8" s="1"/>
  <c r="L22" i="8"/>
  <c r="F51" i="8" s="1"/>
  <c r="K22" i="8"/>
  <c r="J22" i="8"/>
  <c r="E51" i="8" s="1"/>
  <c r="N21" i="8"/>
  <c r="H50" i="8" s="1"/>
  <c r="L21" i="8"/>
  <c r="F50" i="8" s="1"/>
  <c r="K21" i="8"/>
  <c r="J21" i="8"/>
  <c r="E50" i="8" s="1"/>
  <c r="M50" i="8" s="1"/>
  <c r="N50" i="8" s="1"/>
  <c r="O50" i="8" s="1"/>
  <c r="N20" i="8"/>
  <c r="H49" i="8" s="1"/>
  <c r="L20" i="8"/>
  <c r="F49" i="8" s="1"/>
  <c r="K20" i="8"/>
  <c r="J20" i="8"/>
  <c r="E49" i="8" s="1"/>
  <c r="N19" i="8"/>
  <c r="H48" i="8" s="1"/>
  <c r="L19" i="8"/>
  <c r="F48" i="8" s="1"/>
  <c r="K19" i="8"/>
  <c r="J19" i="8"/>
  <c r="E48" i="8" s="1"/>
  <c r="N18" i="8"/>
  <c r="H47" i="8" s="1"/>
  <c r="L18" i="8"/>
  <c r="F47" i="8" s="1"/>
  <c r="K18" i="8"/>
  <c r="J18" i="8"/>
  <c r="E47" i="8" s="1"/>
  <c r="M47" i="8" s="1"/>
  <c r="N47" i="8" s="1"/>
  <c r="O47" i="8" s="1"/>
  <c r="N17" i="8"/>
  <c r="H46" i="8" s="1"/>
  <c r="L17" i="8"/>
  <c r="F46" i="8" s="1"/>
  <c r="K17" i="8"/>
  <c r="J17" i="8"/>
  <c r="E46" i="8" s="1"/>
  <c r="N16" i="8"/>
  <c r="H45" i="8" s="1"/>
  <c r="L16" i="8"/>
  <c r="F45" i="8" s="1"/>
  <c r="K16" i="8"/>
  <c r="J16" i="8"/>
  <c r="E45" i="8" s="1"/>
  <c r="N15" i="8"/>
  <c r="H44" i="8" s="1"/>
  <c r="L15" i="8"/>
  <c r="F44" i="8" s="1"/>
  <c r="K15" i="8"/>
  <c r="J15" i="8"/>
  <c r="E44" i="8" s="1"/>
  <c r="M44" i="8" s="1"/>
  <c r="N44" i="8" s="1"/>
  <c r="O44" i="8" s="1"/>
  <c r="N14" i="8"/>
  <c r="H43" i="8" s="1"/>
  <c r="L14" i="8"/>
  <c r="F43" i="8" s="1"/>
  <c r="K14" i="8"/>
  <c r="J14" i="8"/>
  <c r="E43" i="8" s="1"/>
  <c r="N13" i="8"/>
  <c r="H42" i="8" s="1"/>
  <c r="L13" i="8"/>
  <c r="F42" i="8" s="1"/>
  <c r="K13" i="8"/>
  <c r="J13" i="8"/>
  <c r="E42" i="8" s="1"/>
  <c r="N12" i="8"/>
  <c r="H41" i="8" s="1"/>
  <c r="L12" i="8"/>
  <c r="F41" i="8" s="1"/>
  <c r="K12" i="8"/>
  <c r="J12" i="8"/>
  <c r="E41" i="8" s="1"/>
  <c r="M41" i="8" s="1"/>
  <c r="N41" i="8" s="1"/>
  <c r="O41" i="8" s="1"/>
  <c r="N11" i="8"/>
  <c r="H40" i="8" s="1"/>
  <c r="L11" i="8"/>
  <c r="F40" i="8" s="1"/>
  <c r="K11" i="8"/>
  <c r="K29" i="8" s="1"/>
  <c r="J11" i="8"/>
  <c r="J29" i="8" s="1"/>
  <c r="N10" i="8"/>
  <c r="H39" i="8" s="1"/>
  <c r="L10" i="8"/>
  <c r="F39" i="8" s="1"/>
  <c r="J10" i="8"/>
  <c r="E39" i="8" s="1"/>
  <c r="N9" i="8"/>
  <c r="H38" i="8" s="1"/>
  <c r="L9" i="8"/>
  <c r="F38" i="8" s="1"/>
  <c r="K9" i="8"/>
  <c r="J9" i="8"/>
  <c r="E38" i="8" s="1"/>
  <c r="M38" i="8" s="1"/>
  <c r="N38" i="8" s="1"/>
  <c r="O38" i="8" s="1"/>
  <c r="N8" i="8"/>
  <c r="H37" i="8" s="1"/>
  <c r="L8" i="8"/>
  <c r="K8" i="8"/>
  <c r="J8" i="8"/>
  <c r="E37" i="8" s="1"/>
  <c r="N7" i="8"/>
  <c r="H36" i="8" s="1"/>
  <c r="L7" i="8"/>
  <c r="L29" i="8" s="1"/>
  <c r="K7" i="8"/>
  <c r="J7" i="8"/>
  <c r="E36" i="8" s="1"/>
  <c r="N6" i="8"/>
  <c r="H35" i="8" s="1"/>
  <c r="L6" i="8"/>
  <c r="F35" i="8" s="1"/>
  <c r="K6" i="8"/>
  <c r="J6" i="8"/>
  <c r="E35" i="8" s="1"/>
  <c r="M35" i="8" s="1"/>
  <c r="N35" i="8" s="1"/>
  <c r="O35" i="8" s="1"/>
  <c r="N5" i="8"/>
  <c r="H34" i="8" s="1"/>
  <c r="L5" i="8"/>
  <c r="K5" i="8"/>
  <c r="K28" i="8" s="1"/>
  <c r="K30" i="8" s="1"/>
  <c r="J5" i="8"/>
  <c r="J28" i="8" s="1"/>
  <c r="J30" i="8" s="1"/>
  <c r="J4" i="8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34" i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8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L8" i="2"/>
  <c r="M8" i="2"/>
  <c r="N8" i="2"/>
  <c r="O8" i="2"/>
  <c r="P8" i="2"/>
  <c r="L9" i="2"/>
  <c r="M9" i="2"/>
  <c r="N9" i="2"/>
  <c r="O9" i="2"/>
  <c r="P9" i="2"/>
  <c r="L10" i="2"/>
  <c r="M10" i="2"/>
  <c r="N10" i="2"/>
  <c r="O10" i="2"/>
  <c r="P10" i="2"/>
  <c r="L11" i="2"/>
  <c r="M11" i="2"/>
  <c r="N11" i="2"/>
  <c r="O11" i="2"/>
  <c r="P11" i="2"/>
  <c r="L12" i="2"/>
  <c r="M12" i="2"/>
  <c r="N12" i="2"/>
  <c r="O12" i="2"/>
  <c r="P12" i="2"/>
  <c r="L13" i="2"/>
  <c r="M13" i="2"/>
  <c r="N13" i="2"/>
  <c r="O13" i="2"/>
  <c r="P13" i="2"/>
  <c r="L14" i="2"/>
  <c r="M14" i="2"/>
  <c r="N14" i="2"/>
  <c r="O14" i="2"/>
  <c r="P14" i="2"/>
  <c r="L15" i="2"/>
  <c r="M15" i="2"/>
  <c r="N15" i="2"/>
  <c r="O15" i="2"/>
  <c r="P15" i="2"/>
  <c r="L16" i="2"/>
  <c r="M16" i="2"/>
  <c r="N16" i="2"/>
  <c r="O16" i="2"/>
  <c r="P16" i="2"/>
  <c r="L17" i="2"/>
  <c r="M17" i="2"/>
  <c r="N17" i="2"/>
  <c r="O17" i="2"/>
  <c r="P17" i="2"/>
  <c r="L18" i="2"/>
  <c r="M18" i="2"/>
  <c r="N18" i="2"/>
  <c r="O18" i="2"/>
  <c r="P18" i="2"/>
  <c r="L19" i="2"/>
  <c r="M19" i="2"/>
  <c r="N19" i="2"/>
  <c r="O19" i="2"/>
  <c r="P19" i="2"/>
  <c r="L20" i="2"/>
  <c r="M20" i="2"/>
  <c r="N20" i="2"/>
  <c r="O20" i="2"/>
  <c r="P20" i="2"/>
  <c r="L21" i="2"/>
  <c r="M21" i="2"/>
  <c r="N21" i="2"/>
  <c r="O21" i="2"/>
  <c r="P21" i="2"/>
  <c r="L22" i="2"/>
  <c r="M22" i="2"/>
  <c r="N22" i="2"/>
  <c r="O22" i="2"/>
  <c r="P22" i="2"/>
  <c r="L23" i="2"/>
  <c r="M23" i="2"/>
  <c r="N23" i="2"/>
  <c r="O23" i="2"/>
  <c r="P23" i="2"/>
  <c r="L24" i="2"/>
  <c r="M24" i="2"/>
  <c r="N24" i="2"/>
  <c r="O24" i="2"/>
  <c r="P24" i="2"/>
  <c r="L25" i="2"/>
  <c r="M25" i="2"/>
  <c r="N25" i="2"/>
  <c r="O25" i="2"/>
  <c r="P25" i="2"/>
  <c r="L26" i="2"/>
  <c r="M26" i="2"/>
  <c r="N26" i="2"/>
  <c r="O26" i="2"/>
  <c r="P26" i="2"/>
  <c r="L27" i="2"/>
  <c r="M27" i="2"/>
  <c r="N27" i="2"/>
  <c r="O27" i="2"/>
  <c r="P27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8" i="2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34" i="6"/>
  <c r="P53" i="6"/>
  <c r="L53" i="6"/>
  <c r="J53" i="6"/>
  <c r="Q53" i="6" s="1"/>
  <c r="I53" i="6"/>
  <c r="G53" i="6"/>
  <c r="D53" i="6"/>
  <c r="C53" i="6"/>
  <c r="P52" i="6"/>
  <c r="L52" i="6"/>
  <c r="J52" i="6"/>
  <c r="Q52" i="6" s="1"/>
  <c r="I52" i="6"/>
  <c r="G52" i="6"/>
  <c r="D52" i="6"/>
  <c r="C52" i="6"/>
  <c r="Q51" i="6"/>
  <c r="P51" i="6"/>
  <c r="L51" i="6"/>
  <c r="J51" i="6"/>
  <c r="I51" i="6"/>
  <c r="G51" i="6"/>
  <c r="D51" i="6"/>
  <c r="C51" i="6"/>
  <c r="Q50" i="6"/>
  <c r="P50" i="6"/>
  <c r="L50" i="6"/>
  <c r="J50" i="6"/>
  <c r="I50" i="6"/>
  <c r="G50" i="6"/>
  <c r="D50" i="6"/>
  <c r="C50" i="6"/>
  <c r="Q49" i="6"/>
  <c r="P49" i="6"/>
  <c r="L49" i="6"/>
  <c r="J49" i="6"/>
  <c r="I49" i="6"/>
  <c r="G49" i="6"/>
  <c r="D49" i="6"/>
  <c r="C49" i="6"/>
  <c r="P48" i="6"/>
  <c r="L48" i="6"/>
  <c r="J48" i="6"/>
  <c r="I48" i="6"/>
  <c r="G48" i="6"/>
  <c r="D48" i="6"/>
  <c r="C48" i="6"/>
  <c r="P47" i="6"/>
  <c r="L47" i="6"/>
  <c r="J47" i="6"/>
  <c r="Q47" i="6" s="1"/>
  <c r="I47" i="6"/>
  <c r="G47" i="6"/>
  <c r="D47" i="6"/>
  <c r="C47" i="6"/>
  <c r="P46" i="6"/>
  <c r="L46" i="6"/>
  <c r="J46" i="6"/>
  <c r="Q46" i="6" s="1"/>
  <c r="I46" i="6"/>
  <c r="G46" i="6"/>
  <c r="D46" i="6"/>
  <c r="C46" i="6"/>
  <c r="Q45" i="6"/>
  <c r="P45" i="6"/>
  <c r="L45" i="6"/>
  <c r="J45" i="6"/>
  <c r="I45" i="6"/>
  <c r="G45" i="6"/>
  <c r="D45" i="6"/>
  <c r="C45" i="6"/>
  <c r="M45" i="6" s="1"/>
  <c r="N45" i="6" s="1"/>
  <c r="O45" i="6" s="1"/>
  <c r="Q44" i="6"/>
  <c r="P44" i="6"/>
  <c r="L44" i="6"/>
  <c r="J44" i="6"/>
  <c r="I44" i="6"/>
  <c r="G44" i="6"/>
  <c r="D44" i="6"/>
  <c r="C44" i="6"/>
  <c r="Q43" i="6"/>
  <c r="P43" i="6"/>
  <c r="L43" i="6"/>
  <c r="J43" i="6"/>
  <c r="I43" i="6"/>
  <c r="G43" i="6"/>
  <c r="D43" i="6"/>
  <c r="C43" i="6"/>
  <c r="P42" i="6"/>
  <c r="L42" i="6"/>
  <c r="J42" i="6"/>
  <c r="I42" i="6"/>
  <c r="G42" i="6"/>
  <c r="D42" i="6"/>
  <c r="C42" i="6"/>
  <c r="P41" i="6"/>
  <c r="L41" i="6"/>
  <c r="J41" i="6"/>
  <c r="Q41" i="6" s="1"/>
  <c r="I41" i="6"/>
  <c r="G41" i="6"/>
  <c r="D41" i="6"/>
  <c r="C41" i="6"/>
  <c r="P40" i="6"/>
  <c r="L40" i="6"/>
  <c r="J40" i="6"/>
  <c r="Q40" i="6" s="1"/>
  <c r="I40" i="6"/>
  <c r="G40" i="6"/>
  <c r="D40" i="6"/>
  <c r="C40" i="6"/>
  <c r="Q39" i="6"/>
  <c r="P39" i="6"/>
  <c r="L39" i="6"/>
  <c r="J39" i="6"/>
  <c r="I39" i="6"/>
  <c r="G39" i="6"/>
  <c r="D39" i="6"/>
  <c r="C39" i="6"/>
  <c r="Q38" i="6"/>
  <c r="P38" i="6"/>
  <c r="L38" i="6"/>
  <c r="J38" i="6"/>
  <c r="I38" i="6"/>
  <c r="G38" i="6"/>
  <c r="D38" i="6"/>
  <c r="C38" i="6"/>
  <c r="M38" i="6" s="1"/>
  <c r="N38" i="6" s="1"/>
  <c r="O38" i="6" s="1"/>
  <c r="Q37" i="6"/>
  <c r="P37" i="6"/>
  <c r="L37" i="6"/>
  <c r="J37" i="6"/>
  <c r="I37" i="6"/>
  <c r="G37" i="6"/>
  <c r="D37" i="6"/>
  <c r="C37" i="6"/>
  <c r="P36" i="6"/>
  <c r="L36" i="6"/>
  <c r="J36" i="6"/>
  <c r="I36" i="6"/>
  <c r="G36" i="6"/>
  <c r="D36" i="6"/>
  <c r="C36" i="6"/>
  <c r="P35" i="6"/>
  <c r="L35" i="6"/>
  <c r="J35" i="6"/>
  <c r="Q35" i="6" s="1"/>
  <c r="I35" i="6"/>
  <c r="G35" i="6"/>
  <c r="D35" i="6"/>
  <c r="C35" i="6"/>
  <c r="P34" i="6"/>
  <c r="L34" i="6"/>
  <c r="J34" i="6"/>
  <c r="Q34" i="6" s="1"/>
  <c r="I34" i="6"/>
  <c r="G34" i="6"/>
  <c r="D34" i="6"/>
  <c r="C34" i="6"/>
  <c r="I29" i="6"/>
  <c r="G29" i="6"/>
  <c r="D29" i="6"/>
  <c r="I28" i="6"/>
  <c r="I26" i="6" s="1"/>
  <c r="G28" i="6"/>
  <c r="G26" i="6" s="1"/>
  <c r="D28" i="6"/>
  <c r="D26" i="6" s="1"/>
  <c r="H26" i="6"/>
  <c r="F26" i="6"/>
  <c r="E26" i="6"/>
  <c r="N24" i="6"/>
  <c r="L24" i="6"/>
  <c r="J24" i="6"/>
  <c r="E53" i="6" s="1"/>
  <c r="M53" i="6" s="1"/>
  <c r="N53" i="6" s="1"/>
  <c r="N23" i="6"/>
  <c r="H52" i="6" s="1"/>
  <c r="L23" i="6"/>
  <c r="F52" i="6" s="1"/>
  <c r="K23" i="6"/>
  <c r="J23" i="6"/>
  <c r="N22" i="6"/>
  <c r="H51" i="6" s="1"/>
  <c r="L22" i="6"/>
  <c r="F51" i="6" s="1"/>
  <c r="K22" i="6"/>
  <c r="J22" i="6"/>
  <c r="N21" i="6"/>
  <c r="L21" i="6"/>
  <c r="K21" i="6"/>
  <c r="J21" i="6"/>
  <c r="E50" i="6" s="1"/>
  <c r="N20" i="6"/>
  <c r="L20" i="6"/>
  <c r="K20" i="6"/>
  <c r="J20" i="6"/>
  <c r="N19" i="6"/>
  <c r="L19" i="6"/>
  <c r="F48" i="6" s="1"/>
  <c r="K19" i="6"/>
  <c r="J19" i="6"/>
  <c r="N18" i="6"/>
  <c r="L18" i="6"/>
  <c r="F47" i="6" s="1"/>
  <c r="K18" i="6"/>
  <c r="J18" i="6"/>
  <c r="E47" i="6" s="1"/>
  <c r="M47" i="6" s="1"/>
  <c r="N47" i="6" s="1"/>
  <c r="N17" i="6"/>
  <c r="L17" i="6"/>
  <c r="K17" i="6"/>
  <c r="J17" i="6"/>
  <c r="N16" i="6"/>
  <c r="L16" i="6"/>
  <c r="K16" i="6"/>
  <c r="J16" i="6"/>
  <c r="N15" i="6"/>
  <c r="H44" i="6" s="1"/>
  <c r="L15" i="6"/>
  <c r="F44" i="6" s="1"/>
  <c r="K15" i="6"/>
  <c r="J15" i="6"/>
  <c r="N14" i="6"/>
  <c r="H43" i="6" s="1"/>
  <c r="L14" i="6"/>
  <c r="F43" i="6" s="1"/>
  <c r="K14" i="6"/>
  <c r="J14" i="6"/>
  <c r="N13" i="6"/>
  <c r="L13" i="6"/>
  <c r="F42" i="6" s="1"/>
  <c r="K13" i="6"/>
  <c r="J13" i="6"/>
  <c r="N12" i="6"/>
  <c r="H41" i="6" s="1"/>
  <c r="L12" i="6"/>
  <c r="F41" i="6" s="1"/>
  <c r="K12" i="6"/>
  <c r="J12" i="6"/>
  <c r="E41" i="6" s="1"/>
  <c r="M41" i="6" s="1"/>
  <c r="N41" i="6" s="1"/>
  <c r="N11" i="6"/>
  <c r="L11" i="6"/>
  <c r="K11" i="6"/>
  <c r="J11" i="6"/>
  <c r="E40" i="6" s="1"/>
  <c r="N10" i="6"/>
  <c r="H39" i="6" s="1"/>
  <c r="L10" i="6"/>
  <c r="F39" i="6" s="1"/>
  <c r="J10" i="6"/>
  <c r="N9" i="6"/>
  <c r="L9" i="6"/>
  <c r="K9" i="6"/>
  <c r="J9" i="6"/>
  <c r="E38" i="6" s="1"/>
  <c r="N8" i="6"/>
  <c r="H37" i="6" s="1"/>
  <c r="L8" i="6"/>
  <c r="F37" i="6" s="1"/>
  <c r="K8" i="6"/>
  <c r="J8" i="6"/>
  <c r="N7" i="6"/>
  <c r="L7" i="6"/>
  <c r="K7" i="6"/>
  <c r="J7" i="6"/>
  <c r="E36" i="6" s="1"/>
  <c r="N6" i="6"/>
  <c r="L6" i="6"/>
  <c r="F35" i="6" s="1"/>
  <c r="K6" i="6"/>
  <c r="K28" i="6" s="1"/>
  <c r="K30" i="6" s="1"/>
  <c r="J6" i="6"/>
  <c r="E37" i="6" s="1"/>
  <c r="N5" i="6"/>
  <c r="H42" i="6" s="1"/>
  <c r="L5" i="6"/>
  <c r="F34" i="6" s="1"/>
  <c r="K5" i="6"/>
  <c r="K29" i="6" s="1"/>
  <c r="J5" i="6"/>
  <c r="J4" i="6"/>
  <c r="O50" i="1"/>
  <c r="N34" i="1"/>
  <c r="Q49" i="1"/>
  <c r="Q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34" i="1"/>
  <c r="O35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M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34" i="1"/>
  <c r="I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M36" i="1"/>
  <c r="M45" i="1"/>
  <c r="M47" i="1"/>
  <c r="H34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34" i="1"/>
  <c r="M35" i="1"/>
  <c r="M37" i="1"/>
  <c r="M38" i="1"/>
  <c r="M39" i="1"/>
  <c r="M40" i="1"/>
  <c r="M42" i="1"/>
  <c r="M48" i="1"/>
  <c r="M49" i="1"/>
  <c r="M50" i="1"/>
  <c r="M51" i="1"/>
  <c r="M52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34" i="1"/>
  <c r="C2" i="3" a="1"/>
  <c r="C2" i="3" s="1"/>
  <c r="B2" i="3" a="1"/>
  <c r="B2" i="3" s="1"/>
  <c r="J30" i="1"/>
  <c r="G29" i="1"/>
  <c r="I29" i="1"/>
  <c r="J29" i="1"/>
  <c r="K29" i="1"/>
  <c r="L29" i="1"/>
  <c r="N29" i="1"/>
  <c r="G30" i="1"/>
  <c r="I30" i="1"/>
  <c r="K30" i="1"/>
  <c r="L30" i="1"/>
  <c r="N30" i="1"/>
  <c r="K28" i="1"/>
  <c r="Q35" i="1"/>
  <c r="Q36" i="1"/>
  <c r="Q37" i="1"/>
  <c r="Q38" i="1"/>
  <c r="Q39" i="1"/>
  <c r="Q40" i="1"/>
  <c r="Q47" i="1"/>
  <c r="Q48" i="1"/>
  <c r="Q50" i="1"/>
  <c r="Q51" i="1"/>
  <c r="Q52" i="1"/>
  <c r="Q53" i="1"/>
  <c r="J5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5" i="1"/>
  <c r="D29" i="1"/>
  <c r="G28" i="1"/>
  <c r="G26" i="1" s="1"/>
  <c r="I28" i="1"/>
  <c r="I26" i="1" s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5" i="1"/>
  <c r="K6" i="1"/>
  <c r="K7" i="1"/>
  <c r="K8" i="1"/>
  <c r="K9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5" i="1"/>
  <c r="D28" i="1"/>
  <c r="D26" i="1" s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4" i="1"/>
  <c r="S46" i="8" l="1"/>
  <c r="S43" i="8"/>
  <c r="Q44" i="8"/>
  <c r="S44" i="8" s="1"/>
  <c r="Q53" i="8"/>
  <c r="S53" i="8" s="1"/>
  <c r="S34" i="8"/>
  <c r="M43" i="8"/>
  <c r="N43" i="8" s="1"/>
  <c r="O43" i="8" s="1"/>
  <c r="M46" i="8"/>
  <c r="N46" i="8" s="1"/>
  <c r="O46" i="8" s="1"/>
  <c r="M49" i="8"/>
  <c r="N49" i="8" s="1"/>
  <c r="O49" i="8" s="1"/>
  <c r="M39" i="8"/>
  <c r="N39" i="8" s="1"/>
  <c r="O39" i="8" s="1"/>
  <c r="M52" i="8"/>
  <c r="N52" i="8" s="1"/>
  <c r="O52" i="8" s="1"/>
  <c r="M42" i="8"/>
  <c r="N42" i="8" s="1"/>
  <c r="O42" i="8" s="1"/>
  <c r="M45" i="8"/>
  <c r="N45" i="8" s="1"/>
  <c r="O45" i="8" s="1"/>
  <c r="M48" i="8"/>
  <c r="N48" i="8" s="1"/>
  <c r="O48" i="8" s="1"/>
  <c r="M51" i="8"/>
  <c r="N51" i="8" s="1"/>
  <c r="O51" i="8" s="1"/>
  <c r="D26" i="8"/>
  <c r="L28" i="8"/>
  <c r="L30" i="8" s="1"/>
  <c r="N28" i="8"/>
  <c r="Q36" i="8"/>
  <c r="S36" i="8" s="1"/>
  <c r="Q39" i="8"/>
  <c r="S39" i="8" s="1"/>
  <c r="Q42" i="8"/>
  <c r="S42" i="8" s="1"/>
  <c r="Q45" i="8"/>
  <c r="S45" i="8" s="1"/>
  <c r="Q48" i="8"/>
  <c r="S48" i="8" s="1"/>
  <c r="Q51" i="8"/>
  <c r="S51" i="8" s="1"/>
  <c r="G26" i="8"/>
  <c r="F36" i="8"/>
  <c r="M36" i="8" s="1"/>
  <c r="N36" i="8" s="1"/>
  <c r="O36" i="8" s="1"/>
  <c r="M34" i="8"/>
  <c r="N34" i="8" s="1"/>
  <c r="O34" i="8" s="1"/>
  <c r="E40" i="8"/>
  <c r="M40" i="8" s="1"/>
  <c r="N40" i="8" s="1"/>
  <c r="O40" i="8" s="1"/>
  <c r="F34" i="8"/>
  <c r="N29" i="8"/>
  <c r="F37" i="8"/>
  <c r="M37" i="8" s="1"/>
  <c r="N37" i="8" s="1"/>
  <c r="O37" i="8" s="1"/>
  <c r="M51" i="6"/>
  <c r="N51" i="6" s="1"/>
  <c r="O51" i="6" s="1"/>
  <c r="M40" i="6"/>
  <c r="N40" i="6" s="1"/>
  <c r="O40" i="6" s="1"/>
  <c r="M52" i="6"/>
  <c r="N52" i="6" s="1"/>
  <c r="O52" i="6" s="1"/>
  <c r="M46" i="6"/>
  <c r="N46" i="6" s="1"/>
  <c r="O46" i="6" s="1"/>
  <c r="M37" i="6"/>
  <c r="N37" i="6" s="1"/>
  <c r="O37" i="6" s="1"/>
  <c r="M42" i="6"/>
  <c r="N42" i="6" s="1"/>
  <c r="O42" i="6" s="1"/>
  <c r="M50" i="6"/>
  <c r="N50" i="6" s="1"/>
  <c r="O50" i="6" s="1"/>
  <c r="M39" i="6"/>
  <c r="N39" i="6" s="1"/>
  <c r="O39" i="6" s="1"/>
  <c r="M44" i="6"/>
  <c r="N44" i="6" s="1"/>
  <c r="O44" i="6" s="1"/>
  <c r="N29" i="6"/>
  <c r="D30" i="6"/>
  <c r="H34" i="6"/>
  <c r="M34" i="6" s="1"/>
  <c r="N34" i="6" s="1"/>
  <c r="O34" i="6" s="1"/>
  <c r="Q36" i="6"/>
  <c r="Q42" i="6"/>
  <c r="Q48" i="6"/>
  <c r="I30" i="6"/>
  <c r="J28" i="6"/>
  <c r="J30" i="6" s="1"/>
  <c r="G30" i="6"/>
  <c r="M36" i="6"/>
  <c r="N36" i="6" s="1"/>
  <c r="O36" i="6" s="1"/>
  <c r="E49" i="6"/>
  <c r="M49" i="6" s="1"/>
  <c r="N49" i="6" s="1"/>
  <c r="O49" i="6" s="1"/>
  <c r="H48" i="6"/>
  <c r="M48" i="6" s="1"/>
  <c r="N48" i="6" s="1"/>
  <c r="O48" i="6" s="1"/>
  <c r="M43" i="6"/>
  <c r="N43" i="6" s="1"/>
  <c r="O43" i="6" s="1"/>
  <c r="H35" i="6"/>
  <c r="L28" i="6"/>
  <c r="L30" i="6" s="1"/>
  <c r="N28" i="6"/>
  <c r="J29" i="6"/>
  <c r="O41" i="6"/>
  <c r="O47" i="6"/>
  <c r="O53" i="6"/>
  <c r="L29" i="6"/>
  <c r="Q41" i="1"/>
  <c r="M53" i="1"/>
  <c r="M41" i="1"/>
  <c r="M43" i="1"/>
  <c r="M44" i="1"/>
  <c r="M46" i="1"/>
  <c r="Q45" i="1"/>
  <c r="Q44" i="1"/>
  <c r="Q46" i="1"/>
  <c r="Q43" i="1"/>
  <c r="Q42" i="1"/>
  <c r="J28" i="1"/>
  <c r="H26" i="1"/>
  <c r="L28" i="1"/>
  <c r="N28" i="1"/>
  <c r="D30" i="1"/>
  <c r="N26" i="8" l="1"/>
  <c r="N30" i="8"/>
  <c r="M35" i="6"/>
  <c r="N35" i="6" s="1"/>
  <c r="O35" i="6" s="1"/>
  <c r="N26" i="6"/>
  <c r="N30" i="6"/>
  <c r="O43" i="1"/>
  <c r="O53" i="1"/>
  <c r="N26" i="1"/>
  <c r="O52" i="1"/>
  <c r="O37" i="1"/>
  <c r="O46" i="1"/>
  <c r="O42" i="1"/>
  <c r="O45" i="1"/>
  <c r="O51" i="1"/>
  <c r="E26" i="1"/>
  <c r="O48" i="1"/>
  <c r="O39" i="1"/>
  <c r="O44" i="1"/>
  <c r="O47" i="1"/>
  <c r="O41" i="1"/>
  <c r="O38" i="1"/>
  <c r="O40" i="1"/>
  <c r="O36" i="1"/>
  <c r="O49" i="1"/>
  <c r="F2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<sst xmlns="http://schemas.openxmlformats.org/spreadsheetml/2006/main" count="1611" uniqueCount="219">
  <si>
    <t>Érzékenysége (DPI)</t>
  </si>
  <si>
    <t>Termék neve</t>
  </si>
  <si>
    <t>Népszerűsége (TOP 20)</t>
  </si>
  <si>
    <t>Logitech G305 Lightspeed Black</t>
  </si>
  <si>
    <t>Logitech G Pro X Superlight</t>
  </si>
  <si>
    <t>Logitech G502 Hero</t>
  </si>
  <si>
    <t>Logitech G PRO HERO Wireless</t>
  </si>
  <si>
    <t>SteelSeries Rival 3</t>
  </si>
  <si>
    <t>Razer Deathadder V2 X HyperSpeed</t>
  </si>
  <si>
    <t>Razer Basilisk V3</t>
  </si>
  <si>
    <t>Logitech G502  LightSpeed</t>
  </si>
  <si>
    <t xml:space="preserve">Logitech MX Master 3S Pale Gray </t>
  </si>
  <si>
    <t>Logitech MX Master 3S Performance</t>
  </si>
  <si>
    <t>Apple Magic Mouse 3 2021</t>
  </si>
  <si>
    <t>Razer Deathadder V3 Esport</t>
  </si>
  <si>
    <t xml:space="preserve">Logitech G502 X Black </t>
  </si>
  <si>
    <t>SteelSeries Aerox 3 2022</t>
  </si>
  <si>
    <t>Logitech G Pro X Superlight 2</t>
  </si>
  <si>
    <t xml:space="preserve">Razer Deathadder Essential </t>
  </si>
  <si>
    <t xml:space="preserve">Logitech G102 Lightsync Black </t>
  </si>
  <si>
    <t xml:space="preserve">Razer Basilisk X HyperSpeed </t>
  </si>
  <si>
    <t>Razer Viper V2 Pro</t>
  </si>
  <si>
    <t xml:space="preserve">Razer Viper Mini </t>
  </si>
  <si>
    <t>Forrás</t>
  </si>
  <si>
    <t>Gyártó</t>
  </si>
  <si>
    <t>SteelSeries</t>
  </si>
  <si>
    <t xml:space="preserve">Gombok száma </t>
  </si>
  <si>
    <t>Jelátvitel</t>
  </si>
  <si>
    <t xml:space="preserve">Megvilágitás </t>
  </si>
  <si>
    <t>Nincs</t>
  </si>
  <si>
    <t>Logitech</t>
  </si>
  <si>
    <t>Razer</t>
  </si>
  <si>
    <t>Apple</t>
  </si>
  <si>
    <t>(Nem fontos)</t>
  </si>
  <si>
    <t>Van</t>
  </si>
  <si>
    <t>Vezetékes</t>
  </si>
  <si>
    <t>Vezeték nélküli</t>
  </si>
  <si>
    <t xml:space="preserve">Tipusa </t>
  </si>
  <si>
    <t xml:space="preserve">korreláció </t>
  </si>
  <si>
    <t>Optikai</t>
  </si>
  <si>
    <t>Egér csatlakoztatás</t>
  </si>
  <si>
    <t>USB</t>
  </si>
  <si>
    <t xml:space="preserve">Rádiófrekvenciás </t>
  </si>
  <si>
    <t>irány (korell)</t>
  </si>
  <si>
    <t>irány szubj./racionális</t>
  </si>
  <si>
    <t>Tipusa</t>
  </si>
  <si>
    <t>https://eger.arukereso.hu</t>
  </si>
  <si>
    <t xml:space="preserve">max </t>
  </si>
  <si>
    <t>R2</t>
  </si>
  <si>
    <t>sorszám</t>
  </si>
  <si>
    <t>naiv sorszám</t>
  </si>
  <si>
    <t>inverz jóság</t>
  </si>
  <si>
    <t>naiv átl.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</si>
  <si>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</si>
  <si>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</si>
  <si>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</si>
  <si>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</si>
  <si>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</si>
  <si>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</si>
  <si>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</si>
  <si>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</si>
  <si>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</si>
  <si>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</si>
  <si>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</si>
  <si>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</si>
  <si>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</si>
  <si>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</si>
  <si>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</si>
  <si>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</si>
  <si>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</si>
  <si>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</si>
  <si>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</si>
  <si>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</si>
  <si>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</si>
  <si>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</si>
  <si>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</si>
  <si>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</si>
  <si>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</si>
  <si>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</si>
  <si>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</si>
  <si>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</si>
  <si>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</si>
  <si>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</si>
  <si>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</si>
  <si>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</si>
  <si>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</si>
  <si>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Lépcsôk(1)</t>
  </si>
  <si>
    <t>S1</t>
  </si>
  <si>
    <t>S2</t>
  </si>
  <si>
    <t>(0+0)/(2)=0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</si>
  <si>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</si>
  <si>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</si>
  <si>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</si>
  <si>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</si>
  <si>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</si>
  <si>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</si>
  <si>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</si>
  <si>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</si>
  <si>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</si>
  <si>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</si>
  <si>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</si>
  <si>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</si>
  <si>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</si>
  <si>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</si>
  <si>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</si>
  <si>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</si>
  <si>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</si>
  <si>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</si>
  <si>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</si>
  <si>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</si>
  <si>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</si>
  <si>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</si>
  <si>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</si>
  <si>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</si>
  <si>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</si>
  <si>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</si>
  <si>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</si>
  <si>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</si>
  <si>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</si>
  <si>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</si>
  <si>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</si>
  <si>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</si>
  <si>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</si>
  <si>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1.37 Mb</t>
    </r>
  </si>
  <si>
    <t>delta/tény</t>
  </si>
  <si>
    <t xml:space="preserve">delta </t>
  </si>
  <si>
    <t xml:space="preserve"> </t>
  </si>
  <si>
    <t>Sorcímkék</t>
  </si>
  <si>
    <t>Végösszeg</t>
  </si>
  <si>
    <t>Átlag / Termék ára (Ft-tól)</t>
  </si>
  <si>
    <t>X(A7)</t>
  </si>
  <si>
    <t>Y(A8)</t>
  </si>
  <si>
    <t>COCO STD: 4081775</t>
  </si>
  <si>
    <t>(0+7589.2)/(2)=3794.6</t>
  </si>
  <si>
    <t>(50054.5+39303.9)/(2)=44679.2</t>
  </si>
  <si>
    <t>(8298.5+0)/(2)=4149.25</t>
  </si>
  <si>
    <t>(11986.7+7285.3)/(2)=9636</t>
  </si>
  <si>
    <t>(23233.8+3353.9)/(2)=13293.8</t>
  </si>
  <si>
    <t>(3607.2+11470)/(2)=7538.55</t>
  </si>
  <si>
    <t>(22484+35352.2)/(2)=28918.1</t>
  </si>
  <si>
    <t>(9058.4+0)/(2)=4529.2</t>
  </si>
  <si>
    <t>(2502.7+14074)/(2)=8288.35</t>
  </si>
  <si>
    <t>(1519.9+0)/(2)=759.95</t>
  </si>
  <si>
    <t>(0+709.3)/(2)=354.65</t>
  </si>
  <si>
    <t>(1783.3+14074)/(2)=7928.65</t>
  </si>
  <si>
    <t>(1783.3+9109.1)/(2)=5446.2</t>
  </si>
  <si>
    <t>(0+9109.1)/(2)=4554.55</t>
  </si>
  <si>
    <t>(0+8298.5)/(2)=4149.25</t>
  </si>
  <si>
    <t>(0+1418.5)/(2)=709.25</t>
  </si>
  <si>
    <r>
      <t>A futtatás idôtartama: </t>
    </r>
    <r>
      <rPr>
        <b/>
        <sz val="9"/>
        <color rgb="FF333333"/>
        <rFont val="Verdana"/>
        <family val="2"/>
        <charset val="238"/>
      </rPr>
      <t>0.05 mp (0 p)</t>
    </r>
  </si>
  <si>
    <t>opt árt.</t>
  </si>
  <si>
    <t>naiv atr. Regi</t>
  </si>
  <si>
    <t>COCO STD: 9046419</t>
  </si>
  <si>
    <t>(8427.5+0)/(2)=4213.75</t>
  </si>
  <si>
    <t>(8618.9+0)/(2)=4309.45</t>
  </si>
  <si>
    <t>(6261.9+21473.3)/(2)=13867.6</t>
  </si>
  <si>
    <t>(0+34875.6)/(2)=17437.8</t>
  </si>
  <si>
    <t>(0+32046.4)/(2)=16023.2</t>
  </si>
  <si>
    <t>(0+31483.7)/(2)=15741.85</t>
  </si>
  <si>
    <t>(7731.8+0)/(2)=3865.9</t>
  </si>
  <si>
    <t>(7123+0)/(2)=3561.5</t>
  </si>
  <si>
    <r>
      <t>A futtatás idôtartama: </t>
    </r>
    <r>
      <rPr>
        <b/>
        <sz val="9"/>
        <color rgb="FF333333"/>
        <rFont val="Verdana"/>
        <family val="2"/>
        <charset val="238"/>
      </rPr>
      <t>0.1 mp (0 p)</t>
    </r>
  </si>
  <si>
    <t>inverz,delta</t>
  </si>
  <si>
    <t>validacio</t>
  </si>
  <si>
    <t>COCO STD: 4203993</t>
  </si>
  <si>
    <t>(8503.4+7049.8)/(2)=7776.6</t>
  </si>
  <si>
    <t>(51290.3+39153)/(2)=45221.65</t>
  </si>
  <si>
    <t>(0+1848.1)/(2)=924.05</t>
  </si>
  <si>
    <t>(7475.5+9313.2)/(2)=8394.4</t>
  </si>
  <si>
    <t>(10496.9+3436.7)/(2)=6966.75</t>
  </si>
  <si>
    <t>(0+9905.1)/(2)=4952.55</t>
  </si>
  <si>
    <t>(14535.7+35103.8)/(2)=24819.75</t>
  </si>
  <si>
    <t>(4474.9+0)/(2)=2237.45</t>
  </si>
  <si>
    <t>(7371.7+13300.2)/(2)=10335.95</t>
  </si>
  <si>
    <t>(1557.4+0)/(2)=778.7</t>
  </si>
  <si>
    <t>(8503.4+0)/(2)=4251.7</t>
  </si>
  <si>
    <t>(6634.5+13300.2)/(2)=9967.35</t>
  </si>
  <si>
    <t>(1827.3+10060.8)/(2)=5944.05</t>
  </si>
  <si>
    <t>(0+10060.8)/(2)=5030.4</t>
  </si>
  <si>
    <t>(0+7382.1)/(2)=3691.05</t>
  </si>
  <si>
    <t>(0+2180.4)/(2)=1090.2</t>
  </si>
  <si>
    <r>
      <t>A futtatás idôtartama: </t>
    </r>
    <r>
      <rPr>
        <b/>
        <sz val="9"/>
        <color rgb="FF333333"/>
        <rFont val="Verdana"/>
        <family val="2"/>
        <charset val="238"/>
      </rPr>
      <t>0.04 mp (0 p)</t>
    </r>
  </si>
  <si>
    <t>COCO STD: 1088178</t>
  </si>
  <si>
    <t>(8423.7+20901)/(2)=14662.3</t>
  </si>
  <si>
    <t>(14874+21463.4)/(2)=18168.7</t>
  </si>
  <si>
    <t>(0+34859.6)/(2)=17429.8</t>
  </si>
  <si>
    <t>(0+21463.4)/(2)=10731.7</t>
  </si>
  <si>
    <t>(0+10568.3)/(2)=5284.15</t>
  </si>
  <si>
    <t>(7728.2+20901)/(2)=14314.6</t>
  </si>
  <si>
    <t>(7728.2+0)/(2)=3864.1</t>
  </si>
  <si>
    <t>(7119.7+0)/(2)=3559.85</t>
  </si>
  <si>
    <t>Vezetékes=1</t>
  </si>
  <si>
    <t>Világit=1</t>
  </si>
  <si>
    <t>USB=1</t>
  </si>
  <si>
    <t>Nem tudunk megfelelő választást hozni, mert nem áll rendelkezésünkre megfelelő mennyiségű adat és nincsen olyan egér aminek a delta/ténye kedvező a naiv értékével.</t>
  </si>
  <si>
    <t>Termék ára (Ft)</t>
  </si>
  <si>
    <t>Első próbálkozásom</t>
  </si>
  <si>
    <t>Első eredményünk</t>
  </si>
  <si>
    <t>Elsőnek megpróbáltam számitást végezni anélkül, hogy az E34-es sortól lefele nem szerkesztettem át az 1-es és 10-es számokat 1-re meg 2-re. Valamint ugyanezt megcsinálni az F34-től és H34-től lefele.</t>
  </si>
  <si>
    <t xml:space="preserve">Első számitásunk </t>
  </si>
  <si>
    <t>Első validáció számitásunk</t>
  </si>
  <si>
    <t>Itt bevittük a 21-et és kivontuk a balra található táblázatból a cellákat majd hozzáadtuk egy 20x8-as táblázathoz és a weboldalon számitást végeztünk és a kapott eredményt bevittük az első próbálkozás fülön az inverz, delta oszlopba a K74-es cellából.</t>
  </si>
  <si>
    <t>8 eredményünk született az első validáció során de egyik sem volt olyan eredmény aminek a delta ténye nagyon alacsony legyen és rendelkezzen kedvező naiv átlaggal. Így mentem tovább a következő megoldásra.</t>
  </si>
  <si>
    <t>Második próbálkozás</t>
  </si>
  <si>
    <t>Átirtam a fent emlitett számokat az E34-től, F34-től és a H34-től lefele 1-es és 2-es számokra és utána koleráltam a régi naiv átlagot az újjal és megállapitottam azt, hogy nincsen nagy változás, szinte semennyi, ha átirom a számokat.</t>
  </si>
  <si>
    <t>2 naiv átl. kollerációja</t>
  </si>
  <si>
    <t>Forrás az átlag árakhoz</t>
  </si>
  <si>
    <t>Táblázatba vittem fel a fent emlitett gyártókat termékeik áraival, hogy tudjak egy átlagot számolni és az átlagból kapott eredményeket sorrendbe rendezzem és megszámozzam azok alapján a cégeket.</t>
  </si>
  <si>
    <t>Átlag ár táblázat</t>
  </si>
  <si>
    <t xml:space="preserve">Javitottam az utolsó hiányzó adatot ami eddig figyelmemet elkerülte és igy már pontosabban tudtam az adataimat felhasználni a lenti táblázatban. </t>
  </si>
  <si>
    <t>Utolsó adat javitás</t>
  </si>
  <si>
    <t>Utolsó táblázatom</t>
  </si>
  <si>
    <t>A73 cellától kezdődő táblázatból hivatkoztam a becslés, a delta és a delta/tényt a Harmadik próbálkozás fülön lévő táblázatomba. Majd elvégeztem a validációt ahol újra 21-ből vontam ki a balra található táblazatból az értékeket egy 20x8-as táblázatban. Majd mellé irtam az árakat.</t>
  </si>
  <si>
    <t>3. Coco számitások'!K8</t>
  </si>
  <si>
    <t>Validáció számitás eredménye</t>
  </si>
  <si>
    <t>Delta,inverz oszlop</t>
  </si>
  <si>
    <r>
      <rPr>
        <sz val="11"/>
        <rFont val="Calibri"/>
        <family val="2"/>
        <scheme val="minor"/>
      </rPr>
      <t>Ezen az oldalon található kalkulátorral elvégeztem a számitást a lent megadott adataimmal</t>
    </r>
    <r>
      <rPr>
        <u/>
        <sz val="11"/>
        <color theme="10"/>
        <rFont val="Calibri"/>
        <family val="2"/>
        <scheme val="minor"/>
      </rPr>
      <t xml:space="preserve"> https://miau.my-x.hu/myx-free/coco/beker_std.php    </t>
    </r>
  </si>
  <si>
    <t>A hivatkozott cella oszlopban található eredményeket a delta oszlopból átmásoltam a Harmadik próbálkozás fülön a delta,inverz oszlopba.</t>
  </si>
  <si>
    <t xml:space="preserve">A hivatkozott egér rendelkezett a legalacsonyabb delta/tény értékkel és a legalacsonyabb naiv értékkel de ez számunkra nem megfelelő mivel ennél is alacsonyabbnak kellene lenniük ha rendelkeznénk még több információval, hogy döntést tudjunk hozni.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</si>
</sst>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/>
    <xf numFmtId="0" fontId="3" fillId="0" borderId="0" xfId="1" applyFont="1"/>
    <xf numFmtId="2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pivotButton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right"/>
    </xf>
    <xf numFmtId="0" fontId="14" fillId="0" borderId="0" xfId="0" applyFont="1"/>
    <xf numFmtId="0" fontId="13" fillId="0" borderId="0" xfId="0" applyFont="1"/>
    <xf numFmtId="0" fontId="1" fillId="0" borderId="0" xfId="1" quotePrefix="1"/>
    <xf numFmtId="0" fontId="12" fillId="0" borderId="0" xfId="0" applyFont="1"/>
  </cellXfs>
  <cellStyles count="2">
    <cellStyle name="Hyperlink" xfId="1" builtinId="8"/>
    <cellStyle name="Normal" xfId="0" builtinId="0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Ár/DPI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'Első próbálkozás'!$I$4</c:f>
              <c:strCache>
                <c:ptCount val="1"/>
                <c:pt idx="0">
                  <c:v>Termék ára (Ft)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'Első próbálkozás'!$D$5:$D$24</c:f>
              <c:numCache>
                <c:formatCode>General</c:formatCode>
                <c:ptCount val="20"/>
                <c:pt idx="0">
                  <c:v>12000</c:v>
                </c:pt>
                <c:pt idx="1">
                  <c:v>25600</c:v>
                </c:pt>
                <c:pt idx="2">
                  <c:v>25600</c:v>
                </c:pt>
                <c:pt idx="3">
                  <c:v>25600</c:v>
                </c:pt>
                <c:pt idx="4">
                  <c:v>8500</c:v>
                </c:pt>
                <c:pt idx="5">
                  <c:v>14000</c:v>
                </c:pt>
                <c:pt idx="6">
                  <c:v>26000</c:v>
                </c:pt>
                <c:pt idx="7">
                  <c:v>16000</c:v>
                </c:pt>
                <c:pt idx="8">
                  <c:v>8000</c:v>
                </c:pt>
                <c:pt idx="9">
                  <c:v>8000</c:v>
                </c:pt>
                <c:pt idx="10">
                  <c:v>1300</c:v>
                </c:pt>
                <c:pt idx="11">
                  <c:v>30000</c:v>
                </c:pt>
                <c:pt idx="12">
                  <c:v>25600</c:v>
                </c:pt>
                <c:pt idx="13">
                  <c:v>18000</c:v>
                </c:pt>
                <c:pt idx="14">
                  <c:v>32000</c:v>
                </c:pt>
                <c:pt idx="15">
                  <c:v>6400</c:v>
                </c:pt>
                <c:pt idx="16">
                  <c:v>8000</c:v>
                </c:pt>
                <c:pt idx="17">
                  <c:v>16000</c:v>
                </c:pt>
                <c:pt idx="18">
                  <c:v>30000</c:v>
                </c:pt>
                <c:pt idx="19">
                  <c:v>8500</c:v>
                </c:pt>
              </c:numCache>
            </c:numRef>
          </c:xVal>
          <c:yVal>
            <c:numRef>
              <c:f>'Első próbálkozás'!$I$5:$I$24</c:f>
              <c:numCache>
                <c:formatCode>General</c:formatCode>
                <c:ptCount val="20"/>
                <c:pt idx="0">
                  <c:v>15390</c:v>
                </c:pt>
                <c:pt idx="1">
                  <c:v>39890</c:v>
                </c:pt>
                <c:pt idx="2">
                  <c:v>18890</c:v>
                </c:pt>
                <c:pt idx="3">
                  <c:v>36847</c:v>
                </c:pt>
                <c:pt idx="4">
                  <c:v>9690</c:v>
                </c:pt>
                <c:pt idx="5">
                  <c:v>16890</c:v>
                </c:pt>
                <c:pt idx="6">
                  <c:v>19600</c:v>
                </c:pt>
                <c:pt idx="7">
                  <c:v>34990</c:v>
                </c:pt>
                <c:pt idx="8">
                  <c:v>34190</c:v>
                </c:pt>
                <c:pt idx="9">
                  <c:v>33890</c:v>
                </c:pt>
                <c:pt idx="10">
                  <c:v>26000</c:v>
                </c:pt>
                <c:pt idx="11">
                  <c:v>22190</c:v>
                </c:pt>
                <c:pt idx="12">
                  <c:v>24690</c:v>
                </c:pt>
                <c:pt idx="13">
                  <c:v>21780</c:v>
                </c:pt>
                <c:pt idx="14">
                  <c:v>64790</c:v>
                </c:pt>
                <c:pt idx="15">
                  <c:v>8890</c:v>
                </c:pt>
                <c:pt idx="16">
                  <c:v>8190</c:v>
                </c:pt>
                <c:pt idx="17">
                  <c:v>17150</c:v>
                </c:pt>
                <c:pt idx="18">
                  <c:v>60890</c:v>
                </c:pt>
                <c:pt idx="19">
                  <c:v>16480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D0-42F5-941B-263C08869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103792"/>
        <c:axId val="2019153504"/>
      </c:scatterChart>
      <c:valAx>
        <c:axId val="1997103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153504"/>
        <c:crosses val="autoZero"/>
        <c:crossBetween val="midCat"/>
      </c:valAx>
      <c:valAx>
        <c:axId val="20191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103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Ár/Gombok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'Első próbálkozás'!$I$4</c:f>
              <c:strCache>
                <c:ptCount val="1"/>
                <c:pt idx="0">
                  <c:v>Termék ára (Ft)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'Első próbálkozás'!$G$5:$G$24</c:f>
              <c:numCache>
                <c:formatCode>General</c:formatCode>
                <c:ptCount val="20"/>
                <c:pt idx="0">
                  <c:v>6</c:v>
                </c:pt>
                <c:pt idx="1">
                  <c:v>5</c:v>
                </c:pt>
                <c:pt idx="2">
                  <c:v>11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11</c:v>
                </c:pt>
                <c:pt idx="7">
                  <c:v>11</c:v>
                </c:pt>
                <c:pt idx="8">
                  <c:v>7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13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11</c:v>
                </c:pt>
                <c:pt idx="19">
                  <c:v>6</c:v>
                </c:pt>
              </c:numCache>
            </c:numRef>
          </c:xVal>
          <c:yVal>
            <c:numRef>
              <c:f>'Első próbálkozás'!$I$5:$I$24</c:f>
              <c:numCache>
                <c:formatCode>General</c:formatCode>
                <c:ptCount val="20"/>
                <c:pt idx="0">
                  <c:v>15390</c:v>
                </c:pt>
                <c:pt idx="1">
                  <c:v>39890</c:v>
                </c:pt>
                <c:pt idx="2">
                  <c:v>18890</c:v>
                </c:pt>
                <c:pt idx="3">
                  <c:v>36847</c:v>
                </c:pt>
                <c:pt idx="4">
                  <c:v>9690</c:v>
                </c:pt>
                <c:pt idx="5">
                  <c:v>16890</c:v>
                </c:pt>
                <c:pt idx="6">
                  <c:v>19600</c:v>
                </c:pt>
                <c:pt idx="7">
                  <c:v>34990</c:v>
                </c:pt>
                <c:pt idx="8">
                  <c:v>34190</c:v>
                </c:pt>
                <c:pt idx="9">
                  <c:v>33890</c:v>
                </c:pt>
                <c:pt idx="10">
                  <c:v>26000</c:v>
                </c:pt>
                <c:pt idx="11">
                  <c:v>22190</c:v>
                </c:pt>
                <c:pt idx="12">
                  <c:v>24690</c:v>
                </c:pt>
                <c:pt idx="13">
                  <c:v>21780</c:v>
                </c:pt>
                <c:pt idx="14">
                  <c:v>64790</c:v>
                </c:pt>
                <c:pt idx="15">
                  <c:v>8890</c:v>
                </c:pt>
                <c:pt idx="16">
                  <c:v>8190</c:v>
                </c:pt>
                <c:pt idx="17">
                  <c:v>17150</c:v>
                </c:pt>
                <c:pt idx="18">
                  <c:v>60890</c:v>
                </c:pt>
                <c:pt idx="19">
                  <c:v>16480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A4-4AAC-A3FC-CFA2344D9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1070112"/>
        <c:axId val="1979096176"/>
      </c:scatterChart>
      <c:valAx>
        <c:axId val="185107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096176"/>
        <c:crosses val="autoZero"/>
        <c:crossBetween val="midCat"/>
      </c:valAx>
      <c:valAx>
        <c:axId val="197909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1070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Ár/DPI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'Második próbálkozás'!$I$4</c:f>
              <c:strCache>
                <c:ptCount val="1"/>
                <c:pt idx="0">
                  <c:v>Termék ára (Ft)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'Második próbálkozás'!$D$5:$D$24</c:f>
              <c:numCache>
                <c:formatCode>General</c:formatCode>
                <c:ptCount val="20"/>
                <c:pt idx="0">
                  <c:v>12000</c:v>
                </c:pt>
                <c:pt idx="1">
                  <c:v>25600</c:v>
                </c:pt>
                <c:pt idx="2">
                  <c:v>25600</c:v>
                </c:pt>
                <c:pt idx="3">
                  <c:v>25600</c:v>
                </c:pt>
                <c:pt idx="4">
                  <c:v>8500</c:v>
                </c:pt>
                <c:pt idx="5">
                  <c:v>14000</c:v>
                </c:pt>
                <c:pt idx="6">
                  <c:v>26000</c:v>
                </c:pt>
                <c:pt idx="7">
                  <c:v>16000</c:v>
                </c:pt>
                <c:pt idx="8">
                  <c:v>8000</c:v>
                </c:pt>
                <c:pt idx="9">
                  <c:v>8000</c:v>
                </c:pt>
                <c:pt idx="10">
                  <c:v>1300</c:v>
                </c:pt>
                <c:pt idx="11">
                  <c:v>30000</c:v>
                </c:pt>
                <c:pt idx="12">
                  <c:v>25600</c:v>
                </c:pt>
                <c:pt idx="13">
                  <c:v>18000</c:v>
                </c:pt>
                <c:pt idx="14">
                  <c:v>32000</c:v>
                </c:pt>
                <c:pt idx="15">
                  <c:v>6400</c:v>
                </c:pt>
                <c:pt idx="16">
                  <c:v>8000</c:v>
                </c:pt>
                <c:pt idx="17">
                  <c:v>16000</c:v>
                </c:pt>
                <c:pt idx="18">
                  <c:v>30000</c:v>
                </c:pt>
                <c:pt idx="19">
                  <c:v>8500</c:v>
                </c:pt>
              </c:numCache>
            </c:numRef>
          </c:xVal>
          <c:yVal>
            <c:numRef>
              <c:f>'Második próbálkozás'!$I$5:$I$24</c:f>
              <c:numCache>
                <c:formatCode>General</c:formatCode>
                <c:ptCount val="20"/>
                <c:pt idx="0">
                  <c:v>15390</c:v>
                </c:pt>
                <c:pt idx="1">
                  <c:v>39890</c:v>
                </c:pt>
                <c:pt idx="2">
                  <c:v>18890</c:v>
                </c:pt>
                <c:pt idx="3">
                  <c:v>36847</c:v>
                </c:pt>
                <c:pt idx="4">
                  <c:v>9690</c:v>
                </c:pt>
                <c:pt idx="5">
                  <c:v>16890</c:v>
                </c:pt>
                <c:pt idx="6">
                  <c:v>19600</c:v>
                </c:pt>
                <c:pt idx="7">
                  <c:v>34990</c:v>
                </c:pt>
                <c:pt idx="8">
                  <c:v>34190</c:v>
                </c:pt>
                <c:pt idx="9">
                  <c:v>33890</c:v>
                </c:pt>
                <c:pt idx="10">
                  <c:v>26000</c:v>
                </c:pt>
                <c:pt idx="11">
                  <c:v>22190</c:v>
                </c:pt>
                <c:pt idx="12">
                  <c:v>24690</c:v>
                </c:pt>
                <c:pt idx="13">
                  <c:v>21780</c:v>
                </c:pt>
                <c:pt idx="14">
                  <c:v>64790</c:v>
                </c:pt>
                <c:pt idx="15">
                  <c:v>8890</c:v>
                </c:pt>
                <c:pt idx="16">
                  <c:v>8190</c:v>
                </c:pt>
                <c:pt idx="17">
                  <c:v>17150</c:v>
                </c:pt>
                <c:pt idx="18">
                  <c:v>60890</c:v>
                </c:pt>
                <c:pt idx="19">
                  <c:v>16480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3A-43D4-BEAA-58878722E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103792"/>
        <c:axId val="2019153504"/>
      </c:scatterChart>
      <c:valAx>
        <c:axId val="1997103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153504"/>
        <c:crosses val="autoZero"/>
        <c:crossBetween val="midCat"/>
      </c:valAx>
      <c:valAx>
        <c:axId val="20191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103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Ár/Gombok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'Második próbálkozás'!$I$4</c:f>
              <c:strCache>
                <c:ptCount val="1"/>
                <c:pt idx="0">
                  <c:v>Termék ára (Ft)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'Második próbálkozás'!$G$5:$G$24</c:f>
              <c:numCache>
                <c:formatCode>General</c:formatCode>
                <c:ptCount val="20"/>
                <c:pt idx="0">
                  <c:v>6</c:v>
                </c:pt>
                <c:pt idx="1">
                  <c:v>5</c:v>
                </c:pt>
                <c:pt idx="2">
                  <c:v>11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11</c:v>
                </c:pt>
                <c:pt idx="7">
                  <c:v>11</c:v>
                </c:pt>
                <c:pt idx="8">
                  <c:v>7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13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11</c:v>
                </c:pt>
                <c:pt idx="19">
                  <c:v>6</c:v>
                </c:pt>
              </c:numCache>
            </c:numRef>
          </c:xVal>
          <c:yVal>
            <c:numRef>
              <c:f>'Második próbálkozás'!$I$5:$I$24</c:f>
              <c:numCache>
                <c:formatCode>General</c:formatCode>
                <c:ptCount val="20"/>
                <c:pt idx="0">
                  <c:v>15390</c:v>
                </c:pt>
                <c:pt idx="1">
                  <c:v>39890</c:v>
                </c:pt>
                <c:pt idx="2">
                  <c:v>18890</c:v>
                </c:pt>
                <c:pt idx="3">
                  <c:v>36847</c:v>
                </c:pt>
                <c:pt idx="4">
                  <c:v>9690</c:v>
                </c:pt>
                <c:pt idx="5">
                  <c:v>16890</c:v>
                </c:pt>
                <c:pt idx="6">
                  <c:v>19600</c:v>
                </c:pt>
                <c:pt idx="7">
                  <c:v>34990</c:v>
                </c:pt>
                <c:pt idx="8">
                  <c:v>34190</c:v>
                </c:pt>
                <c:pt idx="9">
                  <c:v>33890</c:v>
                </c:pt>
                <c:pt idx="10">
                  <c:v>26000</c:v>
                </c:pt>
                <c:pt idx="11">
                  <c:v>22190</c:v>
                </c:pt>
                <c:pt idx="12">
                  <c:v>24690</c:v>
                </c:pt>
                <c:pt idx="13">
                  <c:v>21780</c:v>
                </c:pt>
                <c:pt idx="14">
                  <c:v>64790</c:v>
                </c:pt>
                <c:pt idx="15">
                  <c:v>8890</c:v>
                </c:pt>
                <c:pt idx="16">
                  <c:v>8190</c:v>
                </c:pt>
                <c:pt idx="17">
                  <c:v>17150</c:v>
                </c:pt>
                <c:pt idx="18">
                  <c:v>60890</c:v>
                </c:pt>
                <c:pt idx="19">
                  <c:v>16480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8C-4453-AAC2-58E98C531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1070112"/>
        <c:axId val="1979096176"/>
      </c:scatterChart>
      <c:valAx>
        <c:axId val="185107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096176"/>
        <c:crosses val="autoZero"/>
        <c:crossBetween val="midCat"/>
      </c:valAx>
      <c:valAx>
        <c:axId val="197909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1070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Ár/DPI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'Harmadik próbálkozás'!$I$4</c:f>
              <c:strCache>
                <c:ptCount val="1"/>
                <c:pt idx="0">
                  <c:v>Termék ára (Ft)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'Harmadik próbálkozás'!$D$5:$D$24</c:f>
              <c:numCache>
                <c:formatCode>General</c:formatCode>
                <c:ptCount val="20"/>
                <c:pt idx="0">
                  <c:v>12000</c:v>
                </c:pt>
                <c:pt idx="1">
                  <c:v>25600</c:v>
                </c:pt>
                <c:pt idx="2">
                  <c:v>25600</c:v>
                </c:pt>
                <c:pt idx="3">
                  <c:v>25600</c:v>
                </c:pt>
                <c:pt idx="4">
                  <c:v>8500</c:v>
                </c:pt>
                <c:pt idx="5">
                  <c:v>14000</c:v>
                </c:pt>
                <c:pt idx="6">
                  <c:v>26000</c:v>
                </c:pt>
                <c:pt idx="7">
                  <c:v>16000</c:v>
                </c:pt>
                <c:pt idx="8">
                  <c:v>8000</c:v>
                </c:pt>
                <c:pt idx="9">
                  <c:v>8000</c:v>
                </c:pt>
                <c:pt idx="10">
                  <c:v>1300</c:v>
                </c:pt>
                <c:pt idx="11">
                  <c:v>30000</c:v>
                </c:pt>
                <c:pt idx="12">
                  <c:v>25600</c:v>
                </c:pt>
                <c:pt idx="13">
                  <c:v>18000</c:v>
                </c:pt>
                <c:pt idx="14">
                  <c:v>32000</c:v>
                </c:pt>
                <c:pt idx="15">
                  <c:v>6400</c:v>
                </c:pt>
                <c:pt idx="16">
                  <c:v>8000</c:v>
                </c:pt>
                <c:pt idx="17">
                  <c:v>16000</c:v>
                </c:pt>
                <c:pt idx="18">
                  <c:v>30000</c:v>
                </c:pt>
                <c:pt idx="19">
                  <c:v>8500</c:v>
                </c:pt>
              </c:numCache>
            </c:numRef>
          </c:xVal>
          <c:yVal>
            <c:numRef>
              <c:f>'Harmadik próbálkozás'!$I$5:$I$24</c:f>
              <c:numCache>
                <c:formatCode>General</c:formatCode>
                <c:ptCount val="20"/>
                <c:pt idx="0">
                  <c:v>15390</c:v>
                </c:pt>
                <c:pt idx="1">
                  <c:v>39890</c:v>
                </c:pt>
                <c:pt idx="2">
                  <c:v>18890</c:v>
                </c:pt>
                <c:pt idx="3">
                  <c:v>36847</c:v>
                </c:pt>
                <c:pt idx="4">
                  <c:v>9690</c:v>
                </c:pt>
                <c:pt idx="5">
                  <c:v>16890</c:v>
                </c:pt>
                <c:pt idx="6">
                  <c:v>19600</c:v>
                </c:pt>
                <c:pt idx="7">
                  <c:v>34990</c:v>
                </c:pt>
                <c:pt idx="8">
                  <c:v>34190</c:v>
                </c:pt>
                <c:pt idx="9">
                  <c:v>33890</c:v>
                </c:pt>
                <c:pt idx="10">
                  <c:v>26000</c:v>
                </c:pt>
                <c:pt idx="11">
                  <c:v>22190</c:v>
                </c:pt>
                <c:pt idx="12">
                  <c:v>24690</c:v>
                </c:pt>
                <c:pt idx="13">
                  <c:v>21780</c:v>
                </c:pt>
                <c:pt idx="14">
                  <c:v>64790</c:v>
                </c:pt>
                <c:pt idx="15">
                  <c:v>8890</c:v>
                </c:pt>
                <c:pt idx="16">
                  <c:v>8190</c:v>
                </c:pt>
                <c:pt idx="17">
                  <c:v>17150</c:v>
                </c:pt>
                <c:pt idx="18">
                  <c:v>60890</c:v>
                </c:pt>
                <c:pt idx="19">
                  <c:v>16480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D0-4EFC-9F99-70738E2F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103792"/>
        <c:axId val="2019153504"/>
      </c:scatterChart>
      <c:valAx>
        <c:axId val="1997103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153504"/>
        <c:crosses val="autoZero"/>
        <c:crossBetween val="midCat"/>
      </c:valAx>
      <c:valAx>
        <c:axId val="20191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103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Ár/Gombok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'Harmadik próbálkozás'!$I$4</c:f>
              <c:strCache>
                <c:ptCount val="1"/>
                <c:pt idx="0">
                  <c:v>Termék ára (Ft)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'Harmadik próbálkozás'!$G$5:$G$24</c:f>
              <c:numCache>
                <c:formatCode>General</c:formatCode>
                <c:ptCount val="20"/>
                <c:pt idx="0">
                  <c:v>6</c:v>
                </c:pt>
                <c:pt idx="1">
                  <c:v>5</c:v>
                </c:pt>
                <c:pt idx="2">
                  <c:v>11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11</c:v>
                </c:pt>
                <c:pt idx="7">
                  <c:v>11</c:v>
                </c:pt>
                <c:pt idx="8">
                  <c:v>7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13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11</c:v>
                </c:pt>
                <c:pt idx="19">
                  <c:v>6</c:v>
                </c:pt>
              </c:numCache>
            </c:numRef>
          </c:xVal>
          <c:yVal>
            <c:numRef>
              <c:f>'Harmadik próbálkozás'!$I$5:$I$24</c:f>
              <c:numCache>
                <c:formatCode>General</c:formatCode>
                <c:ptCount val="20"/>
                <c:pt idx="0">
                  <c:v>15390</c:v>
                </c:pt>
                <c:pt idx="1">
                  <c:v>39890</c:v>
                </c:pt>
                <c:pt idx="2">
                  <c:v>18890</c:v>
                </c:pt>
                <c:pt idx="3">
                  <c:v>36847</c:v>
                </c:pt>
                <c:pt idx="4">
                  <c:v>9690</c:v>
                </c:pt>
                <c:pt idx="5">
                  <c:v>16890</c:v>
                </c:pt>
                <c:pt idx="6">
                  <c:v>19600</c:v>
                </c:pt>
                <c:pt idx="7">
                  <c:v>34990</c:v>
                </c:pt>
                <c:pt idx="8">
                  <c:v>34190</c:v>
                </c:pt>
                <c:pt idx="9">
                  <c:v>33890</c:v>
                </c:pt>
                <c:pt idx="10">
                  <c:v>26000</c:v>
                </c:pt>
                <c:pt idx="11">
                  <c:v>22190</c:v>
                </c:pt>
                <c:pt idx="12">
                  <c:v>24690</c:v>
                </c:pt>
                <c:pt idx="13">
                  <c:v>21780</c:v>
                </c:pt>
                <c:pt idx="14">
                  <c:v>64790</c:v>
                </c:pt>
                <c:pt idx="15">
                  <c:v>8890</c:v>
                </c:pt>
                <c:pt idx="16">
                  <c:v>8190</c:v>
                </c:pt>
                <c:pt idx="17">
                  <c:v>17150</c:v>
                </c:pt>
                <c:pt idx="18">
                  <c:v>60890</c:v>
                </c:pt>
                <c:pt idx="19">
                  <c:v>16480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E3-42E3-807A-4BC1BD969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1070112"/>
        <c:axId val="1979096176"/>
      </c:scatterChart>
      <c:valAx>
        <c:axId val="185107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096176"/>
        <c:crosses val="autoZero"/>
        <c:crossBetween val="midCat"/>
      </c:valAx>
      <c:valAx>
        <c:axId val="197909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1070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466725</xdr:colOff>
      <xdr:row>1</xdr:row>
      <xdr:rowOff>71437</xdr:rowOff>
    </xdr:from>
    <xdr:to>
      <xdr:col>26</xdr:col>
      <xdr:colOff>161925</xdr:colOff>
      <xdr:row>15</xdr:row>
      <xdr:rowOff>147637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1906E4E-7FB8-F216-5DA9-B29D9347B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457200</xdr:colOff>
      <xdr:row>15</xdr:row>
      <xdr:rowOff>166687</xdr:rowOff>
    </xdr:from>
    <xdr:to>
      <xdr:col>26</xdr:col>
      <xdr:colOff>152400</xdr:colOff>
      <xdr:row>30</xdr:row>
      <xdr:rowOff>52387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492370F2-63F0-F6B3-37BD-DFBA0B2414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91</xdr:row>
      <xdr:rowOff>0</xdr:rowOff>
    </xdr:from>
    <xdr:to>
      <xdr:col>14</xdr:col>
      <xdr:colOff>57150</xdr:colOff>
      <xdr:row>93</xdr:row>
      <xdr:rowOff>171450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ED731F14-4181-B5F8-FF08-A6CE40EA59C3}"/>
            </a:ext>
          </a:extLst>
        </xdr:cNvPr>
        <xdr:cNvSpPr txBox="1">
          <a:spLocks noChangeArrowheads="1"/>
        </xdr:cNvSpPr>
      </xdr:nvSpPr>
      <xdr:spPr bwMode="auto">
        <a:xfrm>
          <a:off x="7924800" y="22259925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COCO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Azonosító: 7608713 Objektumok: 20 Attribútumok: 7 Lépcsôk: 20 Eltolás: 0 Leírás: COCO STD: 7608713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Rangsor X(A1) X(A2) X(A3) X(A4) X(A5) X(A6) X(A7) Y(A8)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 1 8 1 1 5 1 1 15390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O2 1 13 1 1 2 1 1 39890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O3 1 13 12 13 16 12 1 18890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O4 1 13 12 1 5 1 1 36847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O5 4 6 12 13 5 12 1 9690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O6 3 9 1 1 13 1 1 16890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O7 3 17 12 13 16 12 1 19600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O8 1 10 12 1 16 1 1 34990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O9 1 3 1 1 13 1 1 34190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O10 1 3 1 1 13 1 1 33890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O11 2 1 1 1 1 1 1 26000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O12 3 18 1 13 5 12 1 22190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O13 1 13 1 13 20 12 1 24690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O14 4 12 12 1 5 12 1 21780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O15 1 20 1 1 2 1 1 64790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O16 3 2 12 13 2 12 1 8890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O17 1 3 12 13 5 12 1 8190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O18 3 10 1 1 5 1 1 17150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O19 3 18 1 1 16 1 1 60890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O20 3 6 12 13 5 12 1 16480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Lépcsôk(1) X(A1) X(A2) X(A3) X(A4) X(A5) X(A6) X(A7)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 (7872.6+9525.9)/(2)=8699.25 (9525.9+0)/(2)=4762.95 (0+23111.1)/(2)=11555.55 (6920.9+11621.4)/(2)=9271.2 (672.9+13063.3)/(2)=6868.1 (0+4957.1)/(2)=2478.55 (0+0)/(2)=0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S2 (7872.6+9525.9)/(2)=8699.25 (0+0)/(2)=0 (0+0)/(2)=0 (0+0)/(2)=0 (672.9+13063.3)/(2)=6868.1 (0+0)/(2)=0 (0+0)/(2)=0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S3 (7872.6+9525.9)/(2)=8699.25 (0+0)/(2)=0 (0+0)/(2)=0 (0+0)/(2)=0 (0+9314.4)/(2)=4657.2 (0+0)/(2)=0 (0+0)/(2)=0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S4 (7872.6+0)/(2)=3936.3 (0+0)/(2)=0 (0+0)/(2)=0 (0+0)/(2)=0 (0+9314.4)/(2)=4657.2 (0+0)/(2)=0 (0+0)/(2)=0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S5 (0+0)/(2)=0 (0+0)/(2)=0 (0+0)/(2)=0 (0+0)/(2)=0 (0+9314.4)/(2)=4657.2 (0+0)/(2)=0 (0+0)/(2)=0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S6 (0+0)/(2)=0 (0+0)/(2)=0 (0+0)/(2)=0 (0+0)/(2)=0 (0+9314.4)/(2)=4657.2 (0+0)/(2)=0 (0+0)/(2)=0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S7 (0+0)/(2)=0 (0+0)/(2)=0 (0+0)/(2)=0 (0+0)/(2)=0 (0+9314.4)/(2)=4657.2 (0+0)/(2)=0 (0+0)/(2)=0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S8 (0+0)/(2)=0 (0+0)/(2)=0 (0+0)/(2)=0 (0+0)/(2)=0 (0+9314.4)/(2)=4657.2 (0+0)/(2)=0 (0+0)/(2)=0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S9 (0+0)/(2)=0 (0+0)/(2)=0 (0+0)/(2)=0 (0+0)/(2)=0 (0+9314.4)/(2)=4657.2 (0+0)/(2)=0 (0+0)/(2)=0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S10 (0+0)/(2)=0 (0+0)/(2)=0 (0+0)/(2)=0 (0+0)/(2)=0 (0+9314.4)/(2)=4657.2 (0+0)/(2)=0 (0+0)/(2)=0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S11 (0+0)/(2)=0 (0+0)/(2)=0 (0+0)/(2)=0 (0+0)/(2)=0 (0+9314.4)/(2)=4657.2 (0+0)/(2)=0 (0+0)/(2)=0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S12 (0+0)/(2)=0 (0+0)/(2)=0 (0+0)/(2)=0 (0+0)/(2)=0 (0+9314.4)/(2)=4657.2 (0+0)/(2)=0 (0+0)/(2)=0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S13 (0+0)/(2)=0 (0+0)/(2)=0 (0+0)/(2)=0 (0+0)/(2)=0 (0+9314.4)/(2)=4657.2 (0+0)/(2)=0 (0+0)/(2)=0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S14 (0+0)/(2)=0 (0+0)/(2)=0 (0+0)/(2)=0 (0+0)/(2)=0 (0+9314.4)/(2)=4657.2 (0+0)/(2)=0 (0+0)/(2)=0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S15 (0+0)/(2)=0 (0+0)/(2)=0 (0+0)/(2)=0 (0+0)/(2)=0 (0+9314.4)/(2)=4657.2 (0+0)/(2)=0 (0+0)/(2)=0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S16 (0+0)/(2)=0 (0+0)/(2)=0 (0+0)/(2)=0 (0+0)/(2)=0 (0+9314.4)/(2)=4657.2 (0+0)/(2)=0 (0+0)/(2)=0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S17 (0+0)/(2)=0 (0+0)/(2)=0 (0+0)/(2)=0 (0+0)/(2)=0 (0+9314.4)/(2)=4657.2 (0+0)/(2)=0 (0+0)/(2)=0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S18 (0+0)/(2)=0 (0+0)/(2)=0 (0+0)/(2)=0 (0+0)/(2)=0 (0+9314.4)/(2)=4657.2 (0+0)/(2)=0 (0+0)/(2)=0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S19 (0+0)/(2)=0 (0+0)/(2)=0 (0+0)/(2)=0 (0+0)/(2)=0 (0+9314.4)/(2)=4657.2 (0+0)/(2)=0 (0+0)/(2)=0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S20 (0+0)/(2)=0 (0+0)/(2)=0 (0+0)/(2)=0 (0+0)/(2)=0 (0+0)/(2)=0 (0+0)/(2)=0 (0+0)/(2)=0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Lépcsôk(2) X(A1) X(A2) X(A3) X(A4) X(A5) X(A6) X(A7)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 8699.2 4763 11555.6 9271.2 6868.1 2478.6 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S2 8699.2 0 0 0 6868.1 0 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S3 8699.2 0 0 0 4657.2 0 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S4 3936.3 0 0 0 4657.2 0 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S5 0 0 0 0 4657.2 0 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S6 0 0 0 0 4657.2 0 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S7 0 0 0 0 4657.2 0 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S8 0 0 0 0 4657.2 0 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S9 0 0 0 0 4657.2 0 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S10 0 0 0 0 4657.2 0 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S11 0 0 0 0 4657.2 0 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S12 0 0 0 0 4657.2 0 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S13 0 0 0 0 4657.2 0 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S14 0 0 0 0 4657.2 0 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S15 0 0 0 0 4657.2 0 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S16 0 0 0 0 4657.2 0 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S17 0 0 0 0 4657.2 0 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S18 0 0 0 0 4657.2 0 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S19 0 0 0 0 4657.2 0 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S20 0 0 0 0 0 0 0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COCO:STD X(A1) X(A2) X(A3) X(A4) X(A5) X(A6) X(A7) Becslés Tény+0 Delta Delta/Tény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 8699.2 0 11555.6 9271.2 4657.2 2478.6 0 36661.8 15390 -21271.8 -138.22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O2 8699.2 0 11555.6 9271.2 6868.1 2478.6 0 38872.6 39890 1017.4 2.55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O3 8699.2 0 0 0 4657.2 0 0 13356.5 18890 5533.5 29.29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O4 8699.2 0 0 9271.2 4657.2 2478.6 0 25106.2 36847 11740.8 31.86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O5 3936.3 0 0 0 4657.2 0 0 8593.5 9690 1096.5 11.32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O6 8699.2 0 11555.6 9271.2 4657.2 2478.6 0 36661.8 16890 -19771.8 -117.06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O7 8699.2 0 0 0 4657.2 0 0 13356.5 19600 6243.5 31.85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O8 8699.2 0 0 9271.2 4657.2 2478.6 0 25106.2 34990 9883.8 28.25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O9 8699.2 0 11555.6 9271.2 4657.2 2478.6 0 36661.8 34190 -2471.8 -7.23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O10 8699.2 0 11555.6 9271.2 4657.2 2478.6 0 36661.8 33890 -2771.8 -8.18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O11 8699.2 4763 11555.6 9271.2 6868.1 2478.6 0 43635.6 26000 -17635.6 -67.83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O12 8699.2 0 11555.6 0 4657.2 0 0 24912 22190 -2722 -12.27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O13 8699.2 0 11555.6 0 0 0 0 20254.8 24690 4435.2 17.96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O14 3936.3 0 0 9271.2 4657.2 0 0 17864.7 21780 3915.3 17.98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O15 8699.2 0 11555.6 9271.2 6868.1 2478.6 0 38872.6 64790 25917.4 40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O16 8699.2 0 0 0 6868.1 0 0 15567.3 8890 -6677.3 -75.11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O17 8699.2 0 0 0 4657.2 0 0 13356.5 8190 -5166.5 -63.08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O18 8699.2 0 11555.6 9271.2 4657.2 2478.6 0 36661.8 17150 -19511.8 -113.77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O19 8699.2 0 11555.6 9271.2 4657.2 2478.6 0 36661.8 60890 24228.2 39.79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O20 8699.2 0 0 0 4657.2 0 0 13356.5 16480 3123.5 18.95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S1 összeg: 43635.7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S20 összeg: 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Becslés összeg: 532182.3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Tény összeg: 531317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Tény-becslés eltérés: 865.3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Tény négyzetösszeg: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Becslés négyzetösszeg: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Négyzetösszeg hiba: 0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Open url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Maximális memória használat: 1.37 Mb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 futtatás idôtartama: 0.07 mp (0 p)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B8ED8F0C-FF9B-D6F0-2BCE-526F2CF60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AF9A976B-C536-D9A3-3F59-B1BEA582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466725</xdr:colOff>
      <xdr:row>1</xdr:row>
      <xdr:rowOff>71437</xdr:rowOff>
    </xdr:from>
    <xdr:to>
      <xdr:col>26</xdr:col>
      <xdr:colOff>161925</xdr:colOff>
      <xdr:row>15</xdr:row>
      <xdr:rowOff>147637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6107585-EC17-40B7-9A92-D63476D99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457200</xdr:colOff>
      <xdr:row>15</xdr:row>
      <xdr:rowOff>166687</xdr:rowOff>
    </xdr:from>
    <xdr:to>
      <xdr:col>26</xdr:col>
      <xdr:colOff>152400</xdr:colOff>
      <xdr:row>30</xdr:row>
      <xdr:rowOff>52387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F09F685-870F-41B0-B10C-BA89E1514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466725</xdr:colOff>
      <xdr:row>1</xdr:row>
      <xdr:rowOff>71437</xdr:rowOff>
    </xdr:from>
    <xdr:to>
      <xdr:col>26</xdr:col>
      <xdr:colOff>161925</xdr:colOff>
      <xdr:row>15</xdr:row>
      <xdr:rowOff>147637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23E32D6-5985-4039-8995-A1B9FB4DA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457200</xdr:colOff>
      <xdr:row>15</xdr:row>
      <xdr:rowOff>166687</xdr:rowOff>
    </xdr:from>
    <xdr:to>
      <xdr:col>26</xdr:col>
      <xdr:colOff>152400</xdr:colOff>
      <xdr:row>30</xdr:row>
      <xdr:rowOff>52387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7B4B15A-9381-44F7-AD11-C61077E54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2</xdr:row>
      <xdr:rowOff>190500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9923B49-9AA7-FAC6-AA2A-10C0B3AF0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B33F31F-0CCC-2991-5F75-8BFC02C6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ce Tóbiás" refreshedDate="45264.812560185186" createdVersion="8" refreshedVersion="8" minRefreshableVersion="3" recordCount="20" xr:uid="{002D22DC-673E-4EC5-8D48-C6446338532E}">
  <cacheSource type="worksheet">
    <worksheetSource ref="B2:C22" sheet="Ár adatok"/>
  </cacheSource>
  <cacheFields count="2">
    <cacheField name="Gyártó" numFmtId="0">
      <sharedItems count="5">
        <s v="Logitech"/>
        <s v="SteelSeries"/>
        <s v="Razer"/>
        <s v="Apple"/>
        <s v="Logitech " u="1"/>
      </sharedItems>
    </cacheField>
    <cacheField name="Termék ára (Ft-tól)" numFmtId="0">
      <sharedItems containsSemiMixedTypes="0" containsString="0" containsNumber="1" containsInteger="1" minValue="8190" maxValue="647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15390"/>
  </r>
  <r>
    <x v="0"/>
    <n v="39890"/>
  </r>
  <r>
    <x v="0"/>
    <n v="18890"/>
  </r>
  <r>
    <x v="0"/>
    <n v="36847"/>
  </r>
  <r>
    <x v="1"/>
    <n v="9690"/>
  </r>
  <r>
    <x v="2"/>
    <n v="16890"/>
  </r>
  <r>
    <x v="2"/>
    <n v="19600"/>
  </r>
  <r>
    <x v="0"/>
    <n v="34990"/>
  </r>
  <r>
    <x v="0"/>
    <n v="34190"/>
  </r>
  <r>
    <x v="0"/>
    <n v="33890"/>
  </r>
  <r>
    <x v="3"/>
    <n v="26000"/>
  </r>
  <r>
    <x v="2"/>
    <n v="22190"/>
  </r>
  <r>
    <x v="0"/>
    <n v="24690"/>
  </r>
  <r>
    <x v="1"/>
    <n v="21780"/>
  </r>
  <r>
    <x v="0"/>
    <n v="64790"/>
  </r>
  <r>
    <x v="2"/>
    <n v="8890"/>
  </r>
  <r>
    <x v="0"/>
    <n v="8190"/>
  </r>
  <r>
    <x v="2"/>
    <n v="17150"/>
  </r>
  <r>
    <x v="2"/>
    <n v="60890"/>
  </r>
  <r>
    <x v="2"/>
    <n v="164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D0E962-5285-47BD-8C23-2ACE38CBE388}" name="Kimutatás1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3:B8" firstHeaderRow="1" firstDataRow="1" firstDataCol="1"/>
  <pivotFields count="2">
    <pivotField axis="axisRow" showAll="0">
      <items count="6">
        <item x="3"/>
        <item x="0"/>
        <item m="1" x="4"/>
        <item x="2"/>
        <item x="1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3"/>
    </i>
    <i>
      <x v="4"/>
    </i>
    <i t="grand">
      <x/>
    </i>
  </rowItems>
  <colItems count="1">
    <i/>
  </colItems>
  <dataFields count="1">
    <dataField name="Átlag / Termék ára (Ft-tól)" fld="1" subtotal="average" baseField="0" baseItem="0" numFmtId="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ger.arukereso.h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408177520231204195410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904641920231204200927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eger.arukereso.hu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eger.arukereso.hu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420399320231204201945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miau.my-x.hu/myx-free/coco/test/108817820231204202252.html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yx-free/coco/beker_std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02B9-E661-4B03-8623-DEE78A2CA06C}">
  <sheetPr>
    <tabColor rgb="FFC00000"/>
  </sheetPr>
  <dimension ref="A1:S53"/>
  <sheetViews>
    <sheetView topLeftCell="A16" zoomScale="85" zoomScaleNormal="85" workbookViewId="0">
      <selection activeCell="S34" sqref="S34"/>
    </sheetView>
  </sheetViews>
  <sheetFormatPr defaultRowHeight="14.4" x14ac:dyDescent="0.3"/>
  <cols>
    <col min="1" max="1" width="22.5546875" customWidth="1"/>
    <col min="2" max="2" width="34.109375" bestFit="1" customWidth="1"/>
    <col min="3" max="3" width="19.6640625" bestFit="1" customWidth="1"/>
    <col min="4" max="4" width="18.33203125" bestFit="1" customWidth="1"/>
    <col min="5" max="5" width="12.88671875" bestFit="1" customWidth="1"/>
    <col min="6" max="6" width="15" bestFit="1" customWidth="1"/>
    <col min="7" max="7" width="14.88671875" bestFit="1" customWidth="1"/>
    <col min="8" max="9" width="14.88671875" customWidth="1"/>
    <col min="10" max="12" width="17.88671875" bestFit="1" customWidth="1"/>
    <col min="13" max="13" width="10.5546875" bestFit="1" customWidth="1"/>
    <col min="14" max="14" width="18" bestFit="1" customWidth="1"/>
    <col min="15" max="15" width="17.88671875" bestFit="1" customWidth="1"/>
    <col min="16" max="16" width="12.33203125" bestFit="1" customWidth="1"/>
    <col min="17" max="17" width="11.44140625" bestFit="1" customWidth="1"/>
    <col min="18" max="18" width="10.5546875" bestFit="1" customWidth="1"/>
  </cols>
  <sheetData>
    <row r="1" spans="1:16" x14ac:dyDescent="0.3">
      <c r="A1" t="s">
        <v>23</v>
      </c>
      <c r="B1" s="1" t="s">
        <v>46</v>
      </c>
    </row>
    <row r="3" spans="1:16" x14ac:dyDescent="0.3">
      <c r="E3" s="3" t="s">
        <v>33</v>
      </c>
      <c r="H3" t="s">
        <v>33</v>
      </c>
      <c r="J3" t="s">
        <v>192</v>
      </c>
      <c r="L3" t="s">
        <v>191</v>
      </c>
      <c r="N3" t="s">
        <v>193</v>
      </c>
    </row>
    <row r="4" spans="1:16" x14ac:dyDescent="0.3">
      <c r="A4" s="3" t="s">
        <v>2</v>
      </c>
      <c r="B4" s="3" t="s">
        <v>1</v>
      </c>
      <c r="C4" s="3" t="s">
        <v>24</v>
      </c>
      <c r="D4" s="3" t="s">
        <v>0</v>
      </c>
      <c r="E4" s="3" t="s">
        <v>28</v>
      </c>
      <c r="F4" s="3" t="s">
        <v>27</v>
      </c>
      <c r="G4" s="3" t="s">
        <v>26</v>
      </c>
      <c r="H4" s="3" t="s">
        <v>37</v>
      </c>
      <c r="I4" s="3" t="s">
        <v>195</v>
      </c>
      <c r="J4" t="str">
        <f>E4</f>
        <v xml:space="preserve">Megvilágitás </v>
      </c>
      <c r="K4" s="3" t="s">
        <v>45</v>
      </c>
      <c r="L4" s="3" t="s">
        <v>27</v>
      </c>
      <c r="M4" s="3" t="s">
        <v>40</v>
      </c>
      <c r="N4" s="3" t="s">
        <v>40</v>
      </c>
      <c r="O4" s="3" t="s">
        <v>126</v>
      </c>
      <c r="P4" s="18"/>
    </row>
    <row r="5" spans="1:16" x14ac:dyDescent="0.3">
      <c r="A5" s="2">
        <v>1</v>
      </c>
      <c r="B5" s="2" t="s">
        <v>3</v>
      </c>
      <c r="C5" s="3" t="s">
        <v>30</v>
      </c>
      <c r="D5" s="3">
        <v>12000</v>
      </c>
      <c r="E5" s="3" t="s">
        <v>29</v>
      </c>
      <c r="F5" s="3" t="s">
        <v>36</v>
      </c>
      <c r="G5" s="3">
        <v>6</v>
      </c>
      <c r="H5" s="3" t="s">
        <v>39</v>
      </c>
      <c r="I5" s="3">
        <v>15390</v>
      </c>
      <c r="J5">
        <f t="shared" ref="J5:J24" si="0">IF(E5="Nincs",0,1)</f>
        <v>0</v>
      </c>
      <c r="K5">
        <f>IF(H5="Optikai",1,0)</f>
        <v>1</v>
      </c>
      <c r="L5">
        <f t="shared" ref="L5:L24" si="1">IF(F5="Vezetékes",1,0)</f>
        <v>0</v>
      </c>
      <c r="M5" t="s">
        <v>42</v>
      </c>
      <c r="N5">
        <f>IF(M5="USB",1,0)</f>
        <v>0</v>
      </c>
    </row>
    <row r="6" spans="1:16" x14ac:dyDescent="0.3">
      <c r="A6" s="2">
        <v>2</v>
      </c>
      <c r="B6" s="2" t="s">
        <v>4</v>
      </c>
      <c r="C6" s="3" t="s">
        <v>30</v>
      </c>
      <c r="D6" s="3">
        <v>25600</v>
      </c>
      <c r="E6" s="3" t="s">
        <v>29</v>
      </c>
      <c r="F6" s="3" t="s">
        <v>36</v>
      </c>
      <c r="G6" s="3">
        <v>5</v>
      </c>
      <c r="H6" s="3" t="s">
        <v>39</v>
      </c>
      <c r="I6" s="3">
        <v>39890</v>
      </c>
      <c r="J6">
        <f t="shared" si="0"/>
        <v>0</v>
      </c>
      <c r="K6">
        <f t="shared" ref="K6:K23" si="2">IF(H6="Optikai",1,0)</f>
        <v>1</v>
      </c>
      <c r="L6">
        <f t="shared" si="1"/>
        <v>0</v>
      </c>
      <c r="M6" t="s">
        <v>42</v>
      </c>
      <c r="N6">
        <f t="shared" ref="N6:N24" si="3">IF(M6="USB",1,0)</f>
        <v>0</v>
      </c>
    </row>
    <row r="7" spans="1:16" x14ac:dyDescent="0.3">
      <c r="A7" s="2">
        <v>3</v>
      </c>
      <c r="B7" s="2" t="s">
        <v>5</v>
      </c>
      <c r="C7" s="3" t="s">
        <v>30</v>
      </c>
      <c r="D7" s="3">
        <v>25600</v>
      </c>
      <c r="E7" s="3" t="s">
        <v>34</v>
      </c>
      <c r="F7" s="3" t="s">
        <v>35</v>
      </c>
      <c r="G7" s="3">
        <v>11</v>
      </c>
      <c r="H7" s="3" t="s">
        <v>39</v>
      </c>
      <c r="I7" s="3">
        <v>18890</v>
      </c>
      <c r="J7">
        <f t="shared" si="0"/>
        <v>1</v>
      </c>
      <c r="K7">
        <f t="shared" si="2"/>
        <v>1</v>
      </c>
      <c r="L7">
        <f t="shared" si="1"/>
        <v>1</v>
      </c>
      <c r="M7" t="s">
        <v>41</v>
      </c>
      <c r="N7">
        <f t="shared" si="3"/>
        <v>1</v>
      </c>
    </row>
    <row r="8" spans="1:16" x14ac:dyDescent="0.3">
      <c r="A8" s="2">
        <v>4</v>
      </c>
      <c r="B8" s="2" t="s">
        <v>6</v>
      </c>
      <c r="C8" s="3" t="s">
        <v>30</v>
      </c>
      <c r="D8" s="3">
        <v>25600</v>
      </c>
      <c r="E8" s="3" t="s">
        <v>34</v>
      </c>
      <c r="F8" s="3" t="s">
        <v>36</v>
      </c>
      <c r="G8" s="3">
        <v>6</v>
      </c>
      <c r="H8" s="3" t="s">
        <v>39</v>
      </c>
      <c r="I8" s="3">
        <v>36847</v>
      </c>
      <c r="J8">
        <f t="shared" si="0"/>
        <v>1</v>
      </c>
      <c r="K8">
        <f t="shared" si="2"/>
        <v>1</v>
      </c>
      <c r="L8">
        <f t="shared" si="1"/>
        <v>0</v>
      </c>
      <c r="M8" t="s">
        <v>42</v>
      </c>
      <c r="N8">
        <f t="shared" si="3"/>
        <v>0</v>
      </c>
    </row>
    <row r="9" spans="1:16" x14ac:dyDescent="0.3">
      <c r="A9" s="2">
        <v>5</v>
      </c>
      <c r="B9" s="2" t="s">
        <v>7</v>
      </c>
      <c r="C9" s="3" t="s">
        <v>25</v>
      </c>
      <c r="D9" s="3">
        <v>8500</v>
      </c>
      <c r="E9" s="3" t="s">
        <v>34</v>
      </c>
      <c r="F9" s="3" t="s">
        <v>35</v>
      </c>
      <c r="G9" s="3">
        <v>6</v>
      </c>
      <c r="H9" s="3" t="s">
        <v>39</v>
      </c>
      <c r="I9" s="3">
        <v>9690</v>
      </c>
      <c r="J9">
        <f t="shared" si="0"/>
        <v>1</v>
      </c>
      <c r="K9">
        <f t="shared" si="2"/>
        <v>1</v>
      </c>
      <c r="L9">
        <f t="shared" si="1"/>
        <v>1</v>
      </c>
      <c r="M9" t="s">
        <v>41</v>
      </c>
      <c r="N9">
        <f t="shared" si="3"/>
        <v>1</v>
      </c>
    </row>
    <row r="10" spans="1:16" x14ac:dyDescent="0.3">
      <c r="A10" s="2">
        <v>6</v>
      </c>
      <c r="B10" s="2" t="s">
        <v>8</v>
      </c>
      <c r="C10" s="3" t="s">
        <v>31</v>
      </c>
      <c r="D10" s="3">
        <v>14000</v>
      </c>
      <c r="E10" s="3" t="s">
        <v>29</v>
      </c>
      <c r="F10" s="3" t="s">
        <v>36</v>
      </c>
      <c r="G10" s="3">
        <v>7</v>
      </c>
      <c r="H10" s="3" t="s">
        <v>39</v>
      </c>
      <c r="I10" s="3">
        <v>16890</v>
      </c>
      <c r="J10">
        <f t="shared" si="0"/>
        <v>0</v>
      </c>
      <c r="K10">
        <v>0</v>
      </c>
      <c r="L10">
        <f t="shared" si="1"/>
        <v>0</v>
      </c>
      <c r="M10" t="s">
        <v>42</v>
      </c>
      <c r="N10">
        <f t="shared" si="3"/>
        <v>0</v>
      </c>
    </row>
    <row r="11" spans="1:16" x14ac:dyDescent="0.3">
      <c r="A11" s="2">
        <v>7</v>
      </c>
      <c r="B11" s="2" t="s">
        <v>9</v>
      </c>
      <c r="C11" s="3" t="s">
        <v>31</v>
      </c>
      <c r="D11" s="3">
        <v>26000</v>
      </c>
      <c r="E11" s="3" t="s">
        <v>34</v>
      </c>
      <c r="F11" s="3" t="s">
        <v>35</v>
      </c>
      <c r="G11" s="3">
        <v>11</v>
      </c>
      <c r="H11" s="3" t="s">
        <v>39</v>
      </c>
      <c r="I11" s="3">
        <v>19600</v>
      </c>
      <c r="J11">
        <f t="shared" si="0"/>
        <v>1</v>
      </c>
      <c r="K11">
        <f t="shared" si="2"/>
        <v>1</v>
      </c>
      <c r="L11">
        <f t="shared" si="1"/>
        <v>1</v>
      </c>
      <c r="M11" t="s">
        <v>41</v>
      </c>
      <c r="N11">
        <f t="shared" si="3"/>
        <v>1</v>
      </c>
    </row>
    <row r="12" spans="1:16" x14ac:dyDescent="0.3">
      <c r="A12" s="2">
        <v>8</v>
      </c>
      <c r="B12" s="2" t="s">
        <v>10</v>
      </c>
      <c r="C12" s="3" t="s">
        <v>30</v>
      </c>
      <c r="D12" s="3">
        <v>16000</v>
      </c>
      <c r="E12" s="3" t="s">
        <v>34</v>
      </c>
      <c r="F12" s="3" t="s">
        <v>36</v>
      </c>
      <c r="G12" s="3">
        <v>11</v>
      </c>
      <c r="H12" s="3" t="s">
        <v>39</v>
      </c>
      <c r="I12" s="3">
        <v>34990</v>
      </c>
      <c r="J12">
        <f t="shared" si="0"/>
        <v>1</v>
      </c>
      <c r="K12">
        <f t="shared" si="2"/>
        <v>1</v>
      </c>
      <c r="L12">
        <f t="shared" si="1"/>
        <v>0</v>
      </c>
      <c r="M12" t="s">
        <v>42</v>
      </c>
      <c r="N12">
        <f t="shared" si="3"/>
        <v>0</v>
      </c>
    </row>
    <row r="13" spans="1:16" x14ac:dyDescent="0.3">
      <c r="A13" s="2">
        <v>9</v>
      </c>
      <c r="B13" s="2" t="s">
        <v>11</v>
      </c>
      <c r="C13" s="3" t="s">
        <v>30</v>
      </c>
      <c r="D13" s="3">
        <v>8000</v>
      </c>
      <c r="E13" s="3" t="s">
        <v>29</v>
      </c>
      <c r="F13" s="3" t="s">
        <v>36</v>
      </c>
      <c r="G13" s="3">
        <v>7</v>
      </c>
      <c r="H13" s="3" t="s">
        <v>39</v>
      </c>
      <c r="I13" s="3">
        <v>34190</v>
      </c>
      <c r="J13">
        <f t="shared" si="0"/>
        <v>0</v>
      </c>
      <c r="K13">
        <f t="shared" si="2"/>
        <v>1</v>
      </c>
      <c r="L13">
        <f t="shared" si="1"/>
        <v>0</v>
      </c>
      <c r="M13" t="s">
        <v>42</v>
      </c>
      <c r="N13">
        <f t="shared" si="3"/>
        <v>0</v>
      </c>
    </row>
    <row r="14" spans="1:16" x14ac:dyDescent="0.3">
      <c r="A14" s="2">
        <v>10</v>
      </c>
      <c r="B14" s="2" t="s">
        <v>12</v>
      </c>
      <c r="C14" s="3" t="s">
        <v>30</v>
      </c>
      <c r="D14" s="3">
        <v>8000</v>
      </c>
      <c r="E14" s="3" t="s">
        <v>29</v>
      </c>
      <c r="F14" s="3" t="s">
        <v>36</v>
      </c>
      <c r="G14" s="3">
        <v>7</v>
      </c>
      <c r="H14" s="3" t="s">
        <v>39</v>
      </c>
      <c r="I14" s="3">
        <v>33890</v>
      </c>
      <c r="J14">
        <f t="shared" si="0"/>
        <v>0</v>
      </c>
      <c r="K14">
        <f t="shared" si="2"/>
        <v>1</v>
      </c>
      <c r="L14">
        <f t="shared" si="1"/>
        <v>0</v>
      </c>
      <c r="M14" t="s">
        <v>42</v>
      </c>
      <c r="N14">
        <f t="shared" si="3"/>
        <v>0</v>
      </c>
    </row>
    <row r="15" spans="1:16" x14ac:dyDescent="0.3">
      <c r="A15" s="2">
        <v>11</v>
      </c>
      <c r="B15" s="2" t="s">
        <v>13</v>
      </c>
      <c r="C15" s="3" t="s">
        <v>32</v>
      </c>
      <c r="D15" s="3">
        <v>1300</v>
      </c>
      <c r="E15" s="3" t="s">
        <v>29</v>
      </c>
      <c r="F15" s="3" t="s">
        <v>36</v>
      </c>
      <c r="G15" s="3">
        <v>3</v>
      </c>
      <c r="H15" s="3" t="s">
        <v>39</v>
      </c>
      <c r="I15" s="3">
        <v>26000</v>
      </c>
      <c r="J15">
        <f t="shared" si="0"/>
        <v>0</v>
      </c>
      <c r="K15">
        <f t="shared" si="2"/>
        <v>1</v>
      </c>
      <c r="L15">
        <f t="shared" si="1"/>
        <v>0</v>
      </c>
      <c r="M15" t="s">
        <v>42</v>
      </c>
      <c r="N15">
        <f t="shared" si="3"/>
        <v>0</v>
      </c>
    </row>
    <row r="16" spans="1:16" x14ac:dyDescent="0.3">
      <c r="A16" s="2">
        <v>12</v>
      </c>
      <c r="B16" s="2" t="s">
        <v>14</v>
      </c>
      <c r="C16" s="3" t="s">
        <v>31</v>
      </c>
      <c r="D16" s="3">
        <v>30000</v>
      </c>
      <c r="E16" s="3" t="s">
        <v>29</v>
      </c>
      <c r="F16" s="3" t="s">
        <v>35</v>
      </c>
      <c r="G16" s="3">
        <v>6</v>
      </c>
      <c r="H16" s="3" t="s">
        <v>39</v>
      </c>
      <c r="I16" s="3">
        <v>22190</v>
      </c>
      <c r="J16">
        <f t="shared" si="0"/>
        <v>0</v>
      </c>
      <c r="K16">
        <f t="shared" si="2"/>
        <v>1</v>
      </c>
      <c r="L16">
        <f t="shared" si="1"/>
        <v>1</v>
      </c>
      <c r="M16" t="s">
        <v>41</v>
      </c>
      <c r="N16">
        <f t="shared" si="3"/>
        <v>1</v>
      </c>
    </row>
    <row r="17" spans="1:14" x14ac:dyDescent="0.3">
      <c r="A17" s="2">
        <v>13</v>
      </c>
      <c r="B17" s="2" t="s">
        <v>15</v>
      </c>
      <c r="C17" s="3" t="s">
        <v>30</v>
      </c>
      <c r="D17" s="3">
        <v>25600</v>
      </c>
      <c r="E17" s="3" t="s">
        <v>29</v>
      </c>
      <c r="F17" s="3" t="s">
        <v>35</v>
      </c>
      <c r="G17" s="3">
        <v>13</v>
      </c>
      <c r="H17" s="3" t="s">
        <v>39</v>
      </c>
      <c r="I17" s="3">
        <v>24690</v>
      </c>
      <c r="J17">
        <f t="shared" si="0"/>
        <v>0</v>
      </c>
      <c r="K17">
        <f t="shared" si="2"/>
        <v>1</v>
      </c>
      <c r="L17">
        <f t="shared" si="1"/>
        <v>1</v>
      </c>
      <c r="M17" t="s">
        <v>41</v>
      </c>
      <c r="N17">
        <f t="shared" si="3"/>
        <v>1</v>
      </c>
    </row>
    <row r="18" spans="1:14" x14ac:dyDescent="0.3">
      <c r="A18" s="2">
        <v>14</v>
      </c>
      <c r="B18" s="2" t="s">
        <v>16</v>
      </c>
      <c r="C18" s="3" t="s">
        <v>25</v>
      </c>
      <c r="D18" s="3">
        <v>18000</v>
      </c>
      <c r="E18" s="3" t="s">
        <v>34</v>
      </c>
      <c r="F18" s="3" t="s">
        <v>36</v>
      </c>
      <c r="G18" s="3">
        <v>6</v>
      </c>
      <c r="H18" s="3" t="s">
        <v>39</v>
      </c>
      <c r="I18" s="3">
        <v>21780</v>
      </c>
      <c r="J18">
        <f t="shared" si="0"/>
        <v>1</v>
      </c>
      <c r="K18">
        <f t="shared" si="2"/>
        <v>1</v>
      </c>
      <c r="L18">
        <f t="shared" si="1"/>
        <v>0</v>
      </c>
      <c r="M18" t="s">
        <v>41</v>
      </c>
      <c r="N18">
        <f t="shared" si="3"/>
        <v>1</v>
      </c>
    </row>
    <row r="19" spans="1:14" x14ac:dyDescent="0.3">
      <c r="A19" s="2">
        <v>15</v>
      </c>
      <c r="B19" s="2" t="s">
        <v>17</v>
      </c>
      <c r="C19" s="3" t="s">
        <v>30</v>
      </c>
      <c r="D19" s="3">
        <v>32000</v>
      </c>
      <c r="E19" s="3" t="s">
        <v>29</v>
      </c>
      <c r="F19" s="3" t="s">
        <v>36</v>
      </c>
      <c r="G19" s="3">
        <v>5</v>
      </c>
      <c r="H19" s="3" t="s">
        <v>39</v>
      </c>
      <c r="I19" s="3">
        <v>64790</v>
      </c>
      <c r="J19">
        <f t="shared" si="0"/>
        <v>0</v>
      </c>
      <c r="K19">
        <f t="shared" si="2"/>
        <v>1</v>
      </c>
      <c r="L19">
        <f t="shared" si="1"/>
        <v>0</v>
      </c>
      <c r="M19" t="s">
        <v>42</v>
      </c>
      <c r="N19">
        <f t="shared" si="3"/>
        <v>0</v>
      </c>
    </row>
    <row r="20" spans="1:14" x14ac:dyDescent="0.3">
      <c r="A20" s="2">
        <v>16</v>
      </c>
      <c r="B20" s="2" t="s">
        <v>18</v>
      </c>
      <c r="C20" s="3" t="s">
        <v>31</v>
      </c>
      <c r="D20" s="3">
        <v>6400</v>
      </c>
      <c r="E20" s="3" t="s">
        <v>34</v>
      </c>
      <c r="F20" s="3" t="s">
        <v>35</v>
      </c>
      <c r="G20" s="3">
        <v>5</v>
      </c>
      <c r="H20" s="3" t="s">
        <v>39</v>
      </c>
      <c r="I20" s="3">
        <v>8890</v>
      </c>
      <c r="J20">
        <f t="shared" si="0"/>
        <v>1</v>
      </c>
      <c r="K20">
        <f t="shared" si="2"/>
        <v>1</v>
      </c>
      <c r="L20">
        <f t="shared" si="1"/>
        <v>1</v>
      </c>
      <c r="M20" t="s">
        <v>41</v>
      </c>
      <c r="N20">
        <f t="shared" si="3"/>
        <v>1</v>
      </c>
    </row>
    <row r="21" spans="1:14" x14ac:dyDescent="0.3">
      <c r="A21" s="2">
        <v>17</v>
      </c>
      <c r="B21" s="2" t="s">
        <v>19</v>
      </c>
      <c r="C21" s="3" t="s">
        <v>30</v>
      </c>
      <c r="D21" s="3">
        <v>8000</v>
      </c>
      <c r="E21" s="3" t="s">
        <v>34</v>
      </c>
      <c r="F21" s="3" t="s">
        <v>35</v>
      </c>
      <c r="G21" s="3">
        <v>6</v>
      </c>
      <c r="H21" s="3" t="s">
        <v>39</v>
      </c>
      <c r="I21" s="3">
        <v>8190</v>
      </c>
      <c r="J21">
        <f t="shared" si="0"/>
        <v>1</v>
      </c>
      <c r="K21">
        <f t="shared" si="2"/>
        <v>1</v>
      </c>
      <c r="L21">
        <f t="shared" si="1"/>
        <v>1</v>
      </c>
      <c r="M21" t="s">
        <v>41</v>
      </c>
      <c r="N21">
        <f t="shared" si="3"/>
        <v>1</v>
      </c>
    </row>
    <row r="22" spans="1:14" x14ac:dyDescent="0.3">
      <c r="A22" s="2">
        <v>18</v>
      </c>
      <c r="B22" s="2" t="s">
        <v>20</v>
      </c>
      <c r="C22" s="3" t="s">
        <v>31</v>
      </c>
      <c r="D22" s="3">
        <v>16000</v>
      </c>
      <c r="E22" s="3" t="s">
        <v>29</v>
      </c>
      <c r="F22" s="3" t="s">
        <v>36</v>
      </c>
      <c r="G22" s="3">
        <v>6</v>
      </c>
      <c r="H22" s="3" t="s">
        <v>39</v>
      </c>
      <c r="I22" s="3">
        <v>17150</v>
      </c>
      <c r="J22">
        <f t="shared" si="0"/>
        <v>0</v>
      </c>
      <c r="K22">
        <f t="shared" si="2"/>
        <v>1</v>
      </c>
      <c r="L22">
        <f t="shared" si="1"/>
        <v>0</v>
      </c>
      <c r="M22" t="s">
        <v>42</v>
      </c>
      <c r="N22">
        <f t="shared" si="3"/>
        <v>0</v>
      </c>
    </row>
    <row r="23" spans="1:14" x14ac:dyDescent="0.3">
      <c r="A23" s="2">
        <v>19</v>
      </c>
      <c r="B23" s="2" t="s">
        <v>21</v>
      </c>
      <c r="C23" s="3" t="s">
        <v>31</v>
      </c>
      <c r="D23" s="3">
        <v>30000</v>
      </c>
      <c r="E23" s="3" t="s">
        <v>29</v>
      </c>
      <c r="F23" s="3" t="s">
        <v>36</v>
      </c>
      <c r="G23" s="3">
        <v>11</v>
      </c>
      <c r="H23" s="3" t="s">
        <v>39</v>
      </c>
      <c r="I23" s="3">
        <v>60890</v>
      </c>
      <c r="J23">
        <f t="shared" si="0"/>
        <v>0</v>
      </c>
      <c r="K23">
        <f t="shared" si="2"/>
        <v>1</v>
      </c>
      <c r="L23">
        <f t="shared" si="1"/>
        <v>0</v>
      </c>
      <c r="M23" t="s">
        <v>42</v>
      </c>
      <c r="N23">
        <f t="shared" si="3"/>
        <v>0</v>
      </c>
    </row>
    <row r="24" spans="1:14" x14ac:dyDescent="0.3">
      <c r="A24" s="2">
        <v>20</v>
      </c>
      <c r="B24" s="2" t="s">
        <v>22</v>
      </c>
      <c r="C24" s="3" t="s">
        <v>31</v>
      </c>
      <c r="D24" s="3">
        <v>8500</v>
      </c>
      <c r="E24" s="3" t="s">
        <v>34</v>
      </c>
      <c r="F24" s="3" t="s">
        <v>35</v>
      </c>
      <c r="G24" s="3">
        <v>6</v>
      </c>
      <c r="H24" s="3" t="s">
        <v>39</v>
      </c>
      <c r="I24" s="3">
        <v>16480</v>
      </c>
      <c r="J24">
        <f t="shared" si="0"/>
        <v>1</v>
      </c>
      <c r="K24">
        <v>1</v>
      </c>
      <c r="L24">
        <f t="shared" si="1"/>
        <v>1</v>
      </c>
      <c r="M24" t="s">
        <v>41</v>
      </c>
      <c r="N24">
        <f t="shared" si="3"/>
        <v>1</v>
      </c>
    </row>
    <row r="26" spans="1:14" x14ac:dyDescent="0.3">
      <c r="B26" s="2" t="s">
        <v>43</v>
      </c>
      <c r="C26">
        <v>1</v>
      </c>
      <c r="D26">
        <f>IF(D28&lt;0,1,0)</f>
        <v>0</v>
      </c>
      <c r="E26">
        <f>IF(E28&lt;0,1,0)</f>
        <v>0</v>
      </c>
      <c r="F26">
        <f t="shared" ref="F26:G26" si="4">IF(F28&lt;0,1,0)</f>
        <v>0</v>
      </c>
      <c r="G26">
        <f t="shared" si="4"/>
        <v>0</v>
      </c>
      <c r="H26">
        <f>IF(H28&lt;0,1,0)</f>
        <v>0</v>
      </c>
      <c r="I26">
        <f>IF(I28&lt;0,1,0)</f>
        <v>0</v>
      </c>
      <c r="N26">
        <f t="shared" ref="N26" si="5">IF(N28&lt;0,1,0)</f>
        <v>1</v>
      </c>
    </row>
    <row r="27" spans="1:14" x14ac:dyDescent="0.3">
      <c r="B27" s="2" t="s">
        <v>44</v>
      </c>
      <c r="D27" s="7">
        <v>0</v>
      </c>
      <c r="E27">
        <v>0</v>
      </c>
      <c r="F27">
        <v>1</v>
      </c>
      <c r="G27" s="7">
        <v>0</v>
      </c>
      <c r="H27">
        <v>0</v>
      </c>
      <c r="I27" s="7">
        <v>1</v>
      </c>
      <c r="J27">
        <v>0</v>
      </c>
      <c r="L27" s="3">
        <v>1</v>
      </c>
      <c r="N27">
        <v>1</v>
      </c>
    </row>
    <row r="28" spans="1:14" x14ac:dyDescent="0.3">
      <c r="B28" s="2" t="s">
        <v>38</v>
      </c>
      <c r="D28" s="6">
        <f>CORREL(D5:D24,$I$5:$I$24)</f>
        <v>0.55353174614027967</v>
      </c>
      <c r="E28" s="6"/>
      <c r="F28" s="6"/>
      <c r="G28" s="6">
        <f>CORREL(G5:G24,$I$5:$I$24)</f>
        <v>0.12740498789663726</v>
      </c>
      <c r="H28" s="6"/>
      <c r="I28" s="6">
        <f t="shared" ref="I28:N28" si="6">CORREL(I5:I24,$I$5:$I$24)</f>
        <v>1.0000000000000002</v>
      </c>
      <c r="J28" s="6">
        <f t="shared" si="6"/>
        <v>-0.42227003409783548</v>
      </c>
      <c r="K28" s="6">
        <f>CORREL(K5:K24,$I$5:$I$24)</f>
        <v>0.14633148096846466</v>
      </c>
      <c r="L28" s="6">
        <f t="shared" si="6"/>
        <v>-0.56452994456081773</v>
      </c>
      <c r="M28" s="6"/>
      <c r="N28" s="6">
        <f t="shared" si="6"/>
        <v>-0.58761852024302541</v>
      </c>
    </row>
    <row r="29" spans="1:14" x14ac:dyDescent="0.3">
      <c r="B29" s="2" t="s">
        <v>47</v>
      </c>
      <c r="D29">
        <f>MAX(D5:D24)</f>
        <v>32000</v>
      </c>
      <c r="G29">
        <f t="shared" ref="G29:N29" si="7">MAX(G5:G24)</f>
        <v>13</v>
      </c>
      <c r="I29">
        <f t="shared" si="7"/>
        <v>64790</v>
      </c>
      <c r="J29">
        <f t="shared" si="7"/>
        <v>1</v>
      </c>
      <c r="K29">
        <f t="shared" si="7"/>
        <v>1</v>
      </c>
      <c r="L29">
        <f t="shared" si="7"/>
        <v>1</v>
      </c>
      <c r="N29">
        <f t="shared" si="7"/>
        <v>1</v>
      </c>
    </row>
    <row r="30" spans="1:14" x14ac:dyDescent="0.3">
      <c r="B30" s="2" t="s">
        <v>48</v>
      </c>
      <c r="D30" s="6">
        <f>D28*D28</f>
        <v>0.30639739398510701</v>
      </c>
      <c r="E30" s="6"/>
      <c r="F30" s="6"/>
      <c r="G30" s="6">
        <f t="shared" ref="G30:N30" si="8">G28*G28</f>
        <v>1.6232030940942287E-2</v>
      </c>
      <c r="H30" s="6"/>
      <c r="I30" s="6">
        <f t="shared" si="8"/>
        <v>1.0000000000000004</v>
      </c>
      <c r="J30" s="6">
        <f>J28*J28</f>
        <v>0.17831198169698714</v>
      </c>
      <c r="K30" s="6">
        <f t="shared" si="8"/>
        <v>2.1412902322424134E-2</v>
      </c>
      <c r="L30" s="6">
        <f t="shared" si="8"/>
        <v>0.31869405830583997</v>
      </c>
      <c r="M30" s="6"/>
      <c r="N30" s="6">
        <f t="shared" si="8"/>
        <v>0.34529552533260288</v>
      </c>
    </row>
    <row r="31" spans="1:14" x14ac:dyDescent="0.3">
      <c r="B31" s="5"/>
    </row>
    <row r="32" spans="1:14" x14ac:dyDescent="0.3">
      <c r="A32" s="3"/>
      <c r="B32" s="4"/>
      <c r="D32" t="s">
        <v>49</v>
      </c>
      <c r="E32" t="s">
        <v>49</v>
      </c>
      <c r="F32" t="s">
        <v>49</v>
      </c>
      <c r="G32" t="s">
        <v>49</v>
      </c>
      <c r="H32" t="s">
        <v>49</v>
      </c>
      <c r="I32" t="s">
        <v>49</v>
      </c>
    </row>
    <row r="33" spans="1:19" x14ac:dyDescent="0.3">
      <c r="A33" s="3" t="str">
        <f t="shared" ref="A33:G33" si="9">A4</f>
        <v>Népszerűsége (TOP 20)</v>
      </c>
      <c r="B33" s="3" t="str">
        <f t="shared" si="9"/>
        <v>Termék neve</v>
      </c>
      <c r="C33" s="3" t="str">
        <f t="shared" si="9"/>
        <v>Gyártó</v>
      </c>
      <c r="D33" s="3" t="str">
        <f t="shared" si="9"/>
        <v>Érzékenysége (DPI)</v>
      </c>
      <c r="E33" s="3" t="str">
        <f t="shared" si="9"/>
        <v xml:space="preserve">Megvilágitás </v>
      </c>
      <c r="F33" s="3" t="str">
        <f t="shared" si="9"/>
        <v>Jelátvitel</v>
      </c>
      <c r="G33" s="3" t="str">
        <f t="shared" si="9"/>
        <v xml:space="preserve">Gombok száma </v>
      </c>
      <c r="H33" s="3" t="str">
        <f>N4</f>
        <v>Egér csatlakoztatás</v>
      </c>
      <c r="I33" s="3" t="str">
        <f>K4</f>
        <v>Tipusa</v>
      </c>
      <c r="J33" s="3" t="str">
        <f>I4</f>
        <v>Termék ára (Ft)</v>
      </c>
      <c r="K33" s="3"/>
      <c r="L33" s="3" t="s">
        <v>150</v>
      </c>
      <c r="M33" s="3" t="s">
        <v>50</v>
      </c>
      <c r="N33" s="3" t="s">
        <v>51</v>
      </c>
      <c r="O33" s="3" t="s">
        <v>52</v>
      </c>
      <c r="P33" s="3" t="s">
        <v>124</v>
      </c>
      <c r="Q33" s="3" t="s">
        <v>125</v>
      </c>
      <c r="R33" s="3" t="s">
        <v>162</v>
      </c>
      <c r="S33" s="3" t="s">
        <v>163</v>
      </c>
    </row>
    <row r="34" spans="1:19" x14ac:dyDescent="0.3">
      <c r="A34" s="3">
        <f t="shared" ref="A34:B53" si="10">A5</f>
        <v>1</v>
      </c>
      <c r="B34" s="2" t="str">
        <f>B5</f>
        <v>Logitech G305 Lightspeed Black</v>
      </c>
      <c r="C34" s="20">
        <f>VLOOKUP(C5,'Átlag áraik márkáként'!$A$4:$C$7,3,0)</f>
        <v>1</v>
      </c>
      <c r="D34" s="3">
        <f>RANK(D5,D$5:D$24,D$27)</f>
        <v>13</v>
      </c>
      <c r="E34" s="3">
        <f>RANK(J5,J$5:J$24,J$27)</f>
        <v>10</v>
      </c>
      <c r="F34">
        <f>RANK(L5,L$5:L$24,L$27)</f>
        <v>1</v>
      </c>
      <c r="G34" s="3">
        <f>RANK(G5,G$5:G$24,G$27)</f>
        <v>9</v>
      </c>
      <c r="H34">
        <f>RANK(N5,N$5:N$24,N$27)</f>
        <v>1</v>
      </c>
      <c r="I34" s="3">
        <f>IF(H5="Optikai",1,0)</f>
        <v>1</v>
      </c>
      <c r="J34" s="3">
        <f>I5</f>
        <v>15390</v>
      </c>
      <c r="L34" s="21">
        <f>'1. Coco számitások'!I74</f>
        <v>25523.7</v>
      </c>
      <c r="M34" s="6">
        <f>AVERAGE(C34:I34)</f>
        <v>5.1428571428571432</v>
      </c>
      <c r="N34" s="6">
        <f>21-M34</f>
        <v>15.857142857142858</v>
      </c>
      <c r="O34" s="8">
        <f>J34/N34</f>
        <v>970.54054054054052</v>
      </c>
      <c r="P34" s="7">
        <f>'1. Coco számitások'!L74</f>
        <v>-65.849999999999994</v>
      </c>
      <c r="Q34" s="8">
        <f>(J34-L34)</f>
        <v>-10133.700000000001</v>
      </c>
      <c r="R34">
        <f>'Validáció eredménye'!K74</f>
        <v>-18062.3</v>
      </c>
      <c r="S34">
        <f>IF(Q34*R34&lt;=0,1,0)</f>
        <v>0</v>
      </c>
    </row>
    <row r="35" spans="1:19" x14ac:dyDescent="0.3">
      <c r="A35" s="3">
        <f t="shared" si="10"/>
        <v>2</v>
      </c>
      <c r="B35" s="2" t="str">
        <f t="shared" si="10"/>
        <v>Logitech G Pro X Superlight</v>
      </c>
      <c r="C35" s="20">
        <f>VLOOKUP(C6,'Átlag áraik márkáként'!$A$4:$C$7,3,0)</f>
        <v>1</v>
      </c>
      <c r="D35" s="3">
        <f t="shared" ref="D35:D53" si="11">RANK(D6,D$5:D$24,D$27)</f>
        <v>5</v>
      </c>
      <c r="E35" s="3">
        <f t="shared" ref="E35:E53" si="12">RANK(J6,J$5:J$24,J$27)</f>
        <v>10</v>
      </c>
      <c r="F35">
        <f t="shared" ref="F35:F53" si="13">RANK(L6,L$5:L$24,L$27)</f>
        <v>1</v>
      </c>
      <c r="G35" s="3">
        <f t="shared" ref="G35:G53" si="14">RANK(G6,G$5:G$24,G$27)</f>
        <v>17</v>
      </c>
      <c r="H35">
        <f t="shared" ref="H35:H53" si="15">RANK(N6,N$5:N$24,N$27)</f>
        <v>1</v>
      </c>
      <c r="I35" s="3">
        <f t="shared" ref="I35:I53" si="16">IF(H6="Optikai",1,0)</f>
        <v>1</v>
      </c>
      <c r="J35" s="3">
        <f t="shared" ref="J35:J53" si="17">I6</f>
        <v>39890</v>
      </c>
      <c r="L35" s="21">
        <f>'1. Coco számitások'!I75</f>
        <v>28897.8</v>
      </c>
      <c r="M35" s="6">
        <f t="shared" ref="M35:M53" si="18">AVERAGE(C35:I35)</f>
        <v>5.1428571428571432</v>
      </c>
      <c r="N35" s="6">
        <f t="shared" ref="N35:N53" si="19">21-M35</f>
        <v>15.857142857142858</v>
      </c>
      <c r="O35" s="8">
        <f>J35/N35</f>
        <v>2515.5855855855857</v>
      </c>
      <c r="P35" s="7">
        <f>'1. Coco számitások'!L75</f>
        <v>27.56</v>
      </c>
      <c r="Q35" s="8">
        <f>(J35-L35)</f>
        <v>10992.2</v>
      </c>
      <c r="R35">
        <f>'Validáció eredménye'!K75</f>
        <v>5023.1000000000004</v>
      </c>
      <c r="S35">
        <f t="shared" ref="S35:S53" si="20">IF(Q35*R35&lt;=0,1,0)</f>
        <v>0</v>
      </c>
    </row>
    <row r="36" spans="1:19" x14ac:dyDescent="0.3">
      <c r="A36" s="3">
        <f t="shared" si="10"/>
        <v>3</v>
      </c>
      <c r="B36" s="2" t="str">
        <f t="shared" si="10"/>
        <v>Logitech G502 Hero</v>
      </c>
      <c r="C36" s="20">
        <f>VLOOKUP(C7,'Átlag áraik márkáként'!$A$4:$C$7,3,0)</f>
        <v>1</v>
      </c>
      <c r="D36" s="3">
        <f t="shared" si="11"/>
        <v>5</v>
      </c>
      <c r="E36" s="3">
        <f t="shared" si="12"/>
        <v>1</v>
      </c>
      <c r="F36">
        <f t="shared" si="13"/>
        <v>13</v>
      </c>
      <c r="G36" s="3">
        <f t="shared" si="14"/>
        <v>2</v>
      </c>
      <c r="H36">
        <f t="shared" si="15"/>
        <v>12</v>
      </c>
      <c r="I36" s="3">
        <f t="shared" si="16"/>
        <v>1</v>
      </c>
      <c r="J36" s="3">
        <f t="shared" si="17"/>
        <v>18890</v>
      </c>
      <c r="L36" s="21">
        <f>'1. Coco számitások'!I76</f>
        <v>20401.8</v>
      </c>
      <c r="M36" s="6">
        <f t="shared" si="18"/>
        <v>5</v>
      </c>
      <c r="N36" s="6">
        <f t="shared" si="19"/>
        <v>16</v>
      </c>
      <c r="O36" s="8">
        <f t="shared" ref="O36:O53" si="21">J36/N36</f>
        <v>1180.625</v>
      </c>
      <c r="P36" s="7">
        <f>'1. Coco számitások'!L76</f>
        <v>-8</v>
      </c>
      <c r="Q36" s="8">
        <f t="shared" ref="Q36:Q53" si="22">(J36-L36)</f>
        <v>-1511.7999999999993</v>
      </c>
      <c r="R36">
        <f>'Validáció eredménye'!K76</f>
        <v>-413.3</v>
      </c>
      <c r="S36">
        <f t="shared" si="20"/>
        <v>0</v>
      </c>
    </row>
    <row r="37" spans="1:19" x14ac:dyDescent="0.3">
      <c r="A37" s="3">
        <f t="shared" si="10"/>
        <v>4</v>
      </c>
      <c r="B37" s="2" t="str">
        <f t="shared" si="10"/>
        <v>Logitech G PRO HERO Wireless</v>
      </c>
      <c r="C37" s="20">
        <f>VLOOKUP(C8,'Átlag áraik márkáként'!$A$4:$C$7,3,0)</f>
        <v>1</v>
      </c>
      <c r="D37" s="3">
        <f t="shared" si="11"/>
        <v>5</v>
      </c>
      <c r="E37" s="3">
        <f t="shared" si="12"/>
        <v>1</v>
      </c>
      <c r="F37">
        <f t="shared" si="13"/>
        <v>1</v>
      </c>
      <c r="G37" s="3">
        <f t="shared" si="14"/>
        <v>9</v>
      </c>
      <c r="H37">
        <f t="shared" si="15"/>
        <v>1</v>
      </c>
      <c r="I37" s="3">
        <f t="shared" si="16"/>
        <v>1</v>
      </c>
      <c r="J37" s="3">
        <f t="shared" si="17"/>
        <v>36847</v>
      </c>
      <c r="L37" s="21">
        <f>'1. Coco számitások'!I77</f>
        <v>33047.1</v>
      </c>
      <c r="M37" s="6">
        <f t="shared" si="18"/>
        <v>2.7142857142857144</v>
      </c>
      <c r="N37" s="6">
        <f t="shared" si="19"/>
        <v>18.285714285714285</v>
      </c>
      <c r="O37" s="8">
        <f t="shared" si="21"/>
        <v>2015.0703125</v>
      </c>
      <c r="P37" s="7">
        <f>'1. Coco számitások'!L77</f>
        <v>10.31</v>
      </c>
      <c r="Q37" s="8">
        <f t="shared" si="22"/>
        <v>3799.9000000000015</v>
      </c>
      <c r="R37">
        <f>'Validáció eredménye'!K77</f>
        <v>17262.3</v>
      </c>
      <c r="S37">
        <f t="shared" si="20"/>
        <v>0</v>
      </c>
    </row>
    <row r="38" spans="1:19" x14ac:dyDescent="0.3">
      <c r="A38" s="3">
        <f t="shared" si="10"/>
        <v>5</v>
      </c>
      <c r="B38" s="2" t="str">
        <f t="shared" si="10"/>
        <v>SteelSeries Rival 3</v>
      </c>
      <c r="C38" s="20">
        <f>VLOOKUP(C9,'Átlag áraik márkáként'!$A$4:$C$7,3,0)</f>
        <v>4</v>
      </c>
      <c r="D38" s="3">
        <f t="shared" si="11"/>
        <v>14</v>
      </c>
      <c r="E38" s="3">
        <f t="shared" si="12"/>
        <v>1</v>
      </c>
      <c r="F38">
        <f t="shared" si="13"/>
        <v>13</v>
      </c>
      <c r="G38" s="3">
        <f t="shared" si="14"/>
        <v>9</v>
      </c>
      <c r="H38">
        <f t="shared" si="15"/>
        <v>12</v>
      </c>
      <c r="I38" s="3">
        <f t="shared" si="16"/>
        <v>1</v>
      </c>
      <c r="J38" s="3">
        <f t="shared" si="17"/>
        <v>9690</v>
      </c>
      <c r="L38" s="21">
        <f>'1. Coco számitások'!I78</f>
        <v>9058.4</v>
      </c>
      <c r="M38" s="6">
        <f t="shared" si="18"/>
        <v>7.7142857142857144</v>
      </c>
      <c r="N38" s="6">
        <f t="shared" si="19"/>
        <v>13.285714285714285</v>
      </c>
      <c r="O38" s="8">
        <f t="shared" si="21"/>
        <v>729.35483870967744</v>
      </c>
      <c r="P38" s="7">
        <f>'1. Coco számitások'!L78</f>
        <v>6.52</v>
      </c>
      <c r="Q38" s="8">
        <f t="shared" si="22"/>
        <v>631.60000000000036</v>
      </c>
      <c r="R38">
        <f>'Validáció eredménye'!K78</f>
        <v>-10547</v>
      </c>
      <c r="S38">
        <f t="shared" si="20"/>
        <v>1</v>
      </c>
    </row>
    <row r="39" spans="1:19" x14ac:dyDescent="0.3">
      <c r="A39" s="3">
        <f t="shared" si="10"/>
        <v>6</v>
      </c>
      <c r="B39" s="2" t="str">
        <f t="shared" si="10"/>
        <v>Razer Deathadder V2 X HyperSpeed</v>
      </c>
      <c r="C39" s="20">
        <f>VLOOKUP(C10,'Átlag áraik márkáként'!$A$4:$C$7,3,0)</f>
        <v>3</v>
      </c>
      <c r="D39" s="3">
        <f t="shared" si="11"/>
        <v>12</v>
      </c>
      <c r="E39" s="3">
        <f t="shared" si="12"/>
        <v>10</v>
      </c>
      <c r="F39">
        <f t="shared" si="13"/>
        <v>1</v>
      </c>
      <c r="G39" s="3">
        <f t="shared" si="14"/>
        <v>6</v>
      </c>
      <c r="H39">
        <f t="shared" si="15"/>
        <v>1</v>
      </c>
      <c r="I39" s="3">
        <f t="shared" si="16"/>
        <v>1</v>
      </c>
      <c r="J39" s="3">
        <f t="shared" si="17"/>
        <v>16890</v>
      </c>
      <c r="L39" s="21">
        <f>'1. Coco számitások'!I79</f>
        <v>26283.7</v>
      </c>
      <c r="M39" s="6">
        <f t="shared" si="18"/>
        <v>4.8571428571428568</v>
      </c>
      <c r="N39" s="6">
        <f t="shared" si="19"/>
        <v>16.142857142857142</v>
      </c>
      <c r="O39" s="8">
        <f t="shared" si="21"/>
        <v>1046.283185840708</v>
      </c>
      <c r="P39" s="7">
        <f>'1. Coco számitások'!L79</f>
        <v>-55.62</v>
      </c>
      <c r="Q39" s="8">
        <f t="shared" si="22"/>
        <v>-9393.7000000000007</v>
      </c>
      <c r="R39">
        <f>'Validáció eredménye'!K79</f>
        <v>-16585.3</v>
      </c>
      <c r="S39">
        <f t="shared" si="20"/>
        <v>0</v>
      </c>
    </row>
    <row r="40" spans="1:19" x14ac:dyDescent="0.3">
      <c r="A40" s="3">
        <f t="shared" si="10"/>
        <v>7</v>
      </c>
      <c r="B40" s="2" t="str">
        <f t="shared" si="10"/>
        <v>Razer Basilisk V3</v>
      </c>
      <c r="C40" s="20">
        <f>VLOOKUP(C11,'Átlag áraik márkáként'!$A$4:$C$7,3,0)</f>
        <v>3</v>
      </c>
      <c r="D40" s="3">
        <f t="shared" si="11"/>
        <v>4</v>
      </c>
      <c r="E40" s="3">
        <f t="shared" si="12"/>
        <v>1</v>
      </c>
      <c r="F40">
        <f t="shared" si="13"/>
        <v>13</v>
      </c>
      <c r="G40" s="3">
        <f t="shared" si="14"/>
        <v>2</v>
      </c>
      <c r="H40">
        <f t="shared" si="15"/>
        <v>12</v>
      </c>
      <c r="I40" s="3">
        <f t="shared" si="16"/>
        <v>1</v>
      </c>
      <c r="J40" s="3">
        <f t="shared" si="17"/>
        <v>19600</v>
      </c>
      <c r="L40" s="21">
        <f>'1. Coco számitások'!I80</f>
        <v>20761.5</v>
      </c>
      <c r="M40" s="6">
        <f t="shared" si="18"/>
        <v>5.1428571428571432</v>
      </c>
      <c r="N40" s="6">
        <f t="shared" si="19"/>
        <v>15.857142857142858</v>
      </c>
      <c r="O40" s="8">
        <f t="shared" si="21"/>
        <v>1236.036036036036</v>
      </c>
      <c r="P40" s="7">
        <f>'1. Coco számitások'!L80</f>
        <v>-5.93</v>
      </c>
      <c r="Q40" s="8">
        <f t="shared" si="22"/>
        <v>-1161.5</v>
      </c>
      <c r="R40">
        <f>'Validáció eredménye'!K80</f>
        <v>-7.7</v>
      </c>
      <c r="S40">
        <f t="shared" si="20"/>
        <v>0</v>
      </c>
    </row>
    <row r="41" spans="1:19" x14ac:dyDescent="0.3">
      <c r="A41" s="3">
        <f t="shared" si="10"/>
        <v>8</v>
      </c>
      <c r="B41" s="2" t="str">
        <f t="shared" si="10"/>
        <v>Logitech G502  LightSpeed</v>
      </c>
      <c r="C41" s="20">
        <f>VLOOKUP(C12,'Átlag áraik márkáként'!$A$4:$C$7,3,0)</f>
        <v>1</v>
      </c>
      <c r="D41" s="3">
        <f t="shared" si="11"/>
        <v>10</v>
      </c>
      <c r="E41" s="3">
        <f t="shared" si="12"/>
        <v>1</v>
      </c>
      <c r="F41">
        <f t="shared" si="13"/>
        <v>1</v>
      </c>
      <c r="G41" s="3">
        <f t="shared" si="14"/>
        <v>2</v>
      </c>
      <c r="H41">
        <f t="shared" si="15"/>
        <v>1</v>
      </c>
      <c r="I41" s="3">
        <f t="shared" si="16"/>
        <v>1</v>
      </c>
      <c r="J41" s="3">
        <f t="shared" si="17"/>
        <v>34990</v>
      </c>
      <c r="L41" s="21">
        <f>'1. Coco számitások'!I81</f>
        <v>35093.9</v>
      </c>
      <c r="M41" s="6">
        <f t="shared" si="18"/>
        <v>2.4285714285714284</v>
      </c>
      <c r="N41" s="6">
        <f t="shared" si="19"/>
        <v>18.571428571428573</v>
      </c>
      <c r="O41" s="8">
        <f t="shared" si="21"/>
        <v>1884.0769230769229</v>
      </c>
      <c r="P41" s="7">
        <f>'1. Coco számitások'!L81</f>
        <v>-0.3</v>
      </c>
      <c r="Q41" s="8">
        <f t="shared" si="22"/>
        <v>-103.90000000000146</v>
      </c>
      <c r="R41">
        <f>'Validáció eredménye'!K81</f>
        <v>15686.7</v>
      </c>
      <c r="S41">
        <f t="shared" si="20"/>
        <v>1</v>
      </c>
    </row>
    <row r="42" spans="1:19" x14ac:dyDescent="0.3">
      <c r="A42" s="3">
        <f t="shared" si="10"/>
        <v>9</v>
      </c>
      <c r="B42" s="2" t="str">
        <f t="shared" si="10"/>
        <v xml:space="preserve">Logitech MX Master 3S Pale Gray </v>
      </c>
      <c r="C42" s="20">
        <f>VLOOKUP(C13,'Átlag áraik márkáként'!$A$4:$C$7,3,0)</f>
        <v>1</v>
      </c>
      <c r="D42" s="3">
        <f t="shared" si="11"/>
        <v>16</v>
      </c>
      <c r="E42" s="3">
        <f t="shared" si="12"/>
        <v>10</v>
      </c>
      <c r="F42">
        <f t="shared" si="13"/>
        <v>1</v>
      </c>
      <c r="G42" s="3">
        <f t="shared" si="14"/>
        <v>6</v>
      </c>
      <c r="H42">
        <f t="shared" si="15"/>
        <v>1</v>
      </c>
      <c r="I42" s="3">
        <f t="shared" si="16"/>
        <v>1</v>
      </c>
      <c r="J42" s="3">
        <f t="shared" si="17"/>
        <v>34190</v>
      </c>
      <c r="L42" s="21">
        <f>'1. Coco számitások'!I82</f>
        <v>25878.400000000001</v>
      </c>
      <c r="M42" s="6">
        <f t="shared" si="18"/>
        <v>5.1428571428571432</v>
      </c>
      <c r="N42" s="6">
        <f t="shared" si="19"/>
        <v>15.857142857142858</v>
      </c>
      <c r="O42" s="8">
        <f t="shared" si="21"/>
        <v>2156.1261261261261</v>
      </c>
      <c r="P42" s="7">
        <f>'1. Coco számitások'!L82</f>
        <v>24.31</v>
      </c>
      <c r="Q42" s="8">
        <f t="shared" si="22"/>
        <v>8311.5999999999985</v>
      </c>
      <c r="R42">
        <f>'Validáció eredménye'!K82</f>
        <v>1019.1</v>
      </c>
      <c r="S42">
        <f t="shared" si="20"/>
        <v>0</v>
      </c>
    </row>
    <row r="43" spans="1:19" x14ac:dyDescent="0.3">
      <c r="A43" s="3">
        <f t="shared" si="10"/>
        <v>10</v>
      </c>
      <c r="B43" s="2" t="str">
        <f t="shared" si="10"/>
        <v>Logitech MX Master 3S Performance</v>
      </c>
      <c r="C43" s="20">
        <f>VLOOKUP(C14,'Átlag áraik márkáként'!$A$4:$C$7,3,0)</f>
        <v>1</v>
      </c>
      <c r="D43" s="3">
        <f t="shared" si="11"/>
        <v>16</v>
      </c>
      <c r="E43" s="3">
        <f t="shared" si="12"/>
        <v>10</v>
      </c>
      <c r="F43">
        <f t="shared" si="13"/>
        <v>1</v>
      </c>
      <c r="G43" s="3">
        <f t="shared" si="14"/>
        <v>6</v>
      </c>
      <c r="H43">
        <f t="shared" si="15"/>
        <v>1</v>
      </c>
      <c r="I43" s="3">
        <f t="shared" si="16"/>
        <v>1</v>
      </c>
      <c r="J43" s="3">
        <f t="shared" si="17"/>
        <v>33890</v>
      </c>
      <c r="L43" s="21">
        <f>'1. Coco számitások'!I83</f>
        <v>25878.400000000001</v>
      </c>
      <c r="M43" s="6">
        <f t="shared" si="18"/>
        <v>5.1428571428571432</v>
      </c>
      <c r="N43" s="6">
        <f t="shared" si="19"/>
        <v>15.857142857142858</v>
      </c>
      <c r="O43" s="8">
        <f t="shared" si="21"/>
        <v>2137.2072072072069</v>
      </c>
      <c r="P43" s="7">
        <f>'1. Coco számitások'!L83</f>
        <v>23.64</v>
      </c>
      <c r="Q43" s="8">
        <f t="shared" si="22"/>
        <v>8011.5999999999985</v>
      </c>
      <c r="R43">
        <f>'Validáció eredménye'!K83</f>
        <v>719.1</v>
      </c>
      <c r="S43">
        <f t="shared" si="20"/>
        <v>0</v>
      </c>
    </row>
    <row r="44" spans="1:19" x14ac:dyDescent="0.3">
      <c r="A44" s="3">
        <f t="shared" si="10"/>
        <v>11</v>
      </c>
      <c r="B44" s="2" t="str">
        <f t="shared" si="10"/>
        <v>Apple Magic Mouse 3 2021</v>
      </c>
      <c r="C44" s="20">
        <f>VLOOKUP(C15,'Átlag áraik márkáként'!$A$4:$C$7,3,0)</f>
        <v>2</v>
      </c>
      <c r="D44" s="3">
        <f t="shared" si="11"/>
        <v>20</v>
      </c>
      <c r="E44" s="3">
        <f t="shared" si="12"/>
        <v>10</v>
      </c>
      <c r="F44">
        <f t="shared" si="13"/>
        <v>1</v>
      </c>
      <c r="G44" s="3">
        <f t="shared" si="14"/>
        <v>20</v>
      </c>
      <c r="H44">
        <f t="shared" si="15"/>
        <v>1</v>
      </c>
      <c r="I44" s="3">
        <f t="shared" si="16"/>
        <v>1</v>
      </c>
      <c r="J44" s="3">
        <f t="shared" si="17"/>
        <v>26000</v>
      </c>
      <c r="L44" s="21">
        <f>'1. Coco számitások'!I84</f>
        <v>20969.2</v>
      </c>
      <c r="M44" s="6">
        <f t="shared" si="18"/>
        <v>7.8571428571428568</v>
      </c>
      <c r="N44" s="6">
        <f t="shared" si="19"/>
        <v>13.142857142857142</v>
      </c>
      <c r="O44" s="8">
        <f t="shared" si="21"/>
        <v>1978.2608695652175</v>
      </c>
      <c r="P44" s="7">
        <f>'1. Coco számitások'!L84</f>
        <v>19.350000000000001</v>
      </c>
      <c r="Q44" s="8">
        <f t="shared" si="22"/>
        <v>5030.7999999999993</v>
      </c>
      <c r="R44">
        <f>'Validáció eredménye'!K84</f>
        <v>-13480.7</v>
      </c>
      <c r="S44">
        <f t="shared" si="20"/>
        <v>1</v>
      </c>
    </row>
    <row r="45" spans="1:19" x14ac:dyDescent="0.3">
      <c r="A45" s="3">
        <f t="shared" si="10"/>
        <v>12</v>
      </c>
      <c r="B45" s="2" t="str">
        <f t="shared" si="10"/>
        <v>Razer Deathadder V3 Esport</v>
      </c>
      <c r="C45" s="20">
        <f>VLOOKUP(C16,'Átlag áraik márkáként'!$A$4:$C$7,3,0)</f>
        <v>3</v>
      </c>
      <c r="D45" s="3">
        <f t="shared" si="11"/>
        <v>2</v>
      </c>
      <c r="E45" s="3">
        <f t="shared" si="12"/>
        <v>10</v>
      </c>
      <c r="F45">
        <f t="shared" si="13"/>
        <v>13</v>
      </c>
      <c r="G45" s="3">
        <f t="shared" si="14"/>
        <v>9</v>
      </c>
      <c r="H45">
        <f t="shared" si="15"/>
        <v>12</v>
      </c>
      <c r="I45" s="3">
        <f t="shared" si="16"/>
        <v>1</v>
      </c>
      <c r="J45" s="3">
        <f t="shared" si="17"/>
        <v>22190</v>
      </c>
      <c r="L45" s="21">
        <f>'1. Coco számitások'!I85</f>
        <v>32712.7</v>
      </c>
      <c r="M45" s="6">
        <f t="shared" si="18"/>
        <v>7.1428571428571432</v>
      </c>
      <c r="N45" s="6">
        <f t="shared" si="19"/>
        <v>13.857142857142858</v>
      </c>
      <c r="O45" s="8">
        <f t="shared" si="21"/>
        <v>1601.340206185567</v>
      </c>
      <c r="P45" s="7">
        <f>'1. Coco számitások'!L85</f>
        <v>-47.42</v>
      </c>
      <c r="Q45" s="8">
        <f t="shared" si="22"/>
        <v>-10522.7</v>
      </c>
      <c r="R45">
        <f>'Validáció eredménye'!K85</f>
        <v>-11566.7</v>
      </c>
      <c r="S45">
        <f t="shared" si="20"/>
        <v>0</v>
      </c>
    </row>
    <row r="46" spans="1:19" x14ac:dyDescent="0.3">
      <c r="A46" s="3">
        <f t="shared" si="10"/>
        <v>13</v>
      </c>
      <c r="B46" s="2" t="str">
        <f t="shared" si="10"/>
        <v xml:space="preserve">Logitech G502 X Black </v>
      </c>
      <c r="C46" s="20">
        <f>VLOOKUP(C17,'Átlag áraik márkáként'!$A$4:$C$7,3,0)</f>
        <v>1</v>
      </c>
      <c r="D46" s="3">
        <f t="shared" si="11"/>
        <v>5</v>
      </c>
      <c r="E46" s="3">
        <f t="shared" si="12"/>
        <v>10</v>
      </c>
      <c r="F46">
        <f t="shared" si="13"/>
        <v>13</v>
      </c>
      <c r="G46" s="3">
        <f t="shared" si="14"/>
        <v>1</v>
      </c>
      <c r="H46">
        <f t="shared" si="15"/>
        <v>12</v>
      </c>
      <c r="I46" s="3">
        <f t="shared" si="16"/>
        <v>1</v>
      </c>
      <c r="J46" s="3">
        <f t="shared" si="17"/>
        <v>24690</v>
      </c>
      <c r="L46" s="21">
        <f>'1. Coco számitások'!I86</f>
        <v>25017.1</v>
      </c>
      <c r="M46" s="6">
        <f t="shared" si="18"/>
        <v>6.1428571428571432</v>
      </c>
      <c r="N46" s="6">
        <f t="shared" si="19"/>
        <v>14.857142857142858</v>
      </c>
      <c r="O46" s="8">
        <f t="shared" si="21"/>
        <v>1661.8269230769231</v>
      </c>
      <c r="P46" s="7">
        <f>'1. Coco számitások'!L86</f>
        <v>-1.32</v>
      </c>
      <c r="Q46" s="8">
        <f t="shared" si="22"/>
        <v>-327.09999999999854</v>
      </c>
      <c r="R46">
        <f>'Validáció eredménye'!K86</f>
        <v>7260.9</v>
      </c>
      <c r="S46">
        <f t="shared" si="20"/>
        <v>1</v>
      </c>
    </row>
    <row r="47" spans="1:19" x14ac:dyDescent="0.3">
      <c r="A47" s="3">
        <f t="shared" si="10"/>
        <v>14</v>
      </c>
      <c r="B47" s="2" t="str">
        <f t="shared" si="10"/>
        <v>SteelSeries Aerox 3 2022</v>
      </c>
      <c r="C47" s="20">
        <f>VLOOKUP(C18,'Átlag áraik márkáként'!$A$4:$C$7,3,0)</f>
        <v>4</v>
      </c>
      <c r="D47" s="3">
        <f t="shared" si="11"/>
        <v>9</v>
      </c>
      <c r="E47" s="3">
        <f t="shared" si="12"/>
        <v>1</v>
      </c>
      <c r="F47">
        <f t="shared" si="13"/>
        <v>1</v>
      </c>
      <c r="G47" s="3">
        <f t="shared" si="14"/>
        <v>9</v>
      </c>
      <c r="H47">
        <f t="shared" si="15"/>
        <v>12</v>
      </c>
      <c r="I47" s="3">
        <f t="shared" si="16"/>
        <v>1</v>
      </c>
      <c r="J47" s="3">
        <f t="shared" si="17"/>
        <v>21780</v>
      </c>
      <c r="L47" s="21">
        <f>'1. Coco számitások'!I87</f>
        <v>22068.5</v>
      </c>
      <c r="M47" s="6">
        <f t="shared" si="18"/>
        <v>5.2857142857142856</v>
      </c>
      <c r="N47" s="6">
        <f t="shared" si="19"/>
        <v>15.714285714285715</v>
      </c>
      <c r="O47" s="8">
        <f t="shared" si="21"/>
        <v>1386</v>
      </c>
      <c r="P47" s="7">
        <f>'1. Coco számitások'!L87</f>
        <v>-1.32</v>
      </c>
      <c r="Q47" s="8">
        <f t="shared" si="22"/>
        <v>-288.5</v>
      </c>
      <c r="R47">
        <f>'Validáció eredménye'!K87</f>
        <v>1543</v>
      </c>
      <c r="S47">
        <f t="shared" si="20"/>
        <v>1</v>
      </c>
    </row>
    <row r="48" spans="1:19" x14ac:dyDescent="0.3">
      <c r="A48" s="3">
        <f t="shared" si="10"/>
        <v>15</v>
      </c>
      <c r="B48" s="2" t="str">
        <f t="shared" si="10"/>
        <v>Logitech G Pro X Superlight 2</v>
      </c>
      <c r="C48" s="20">
        <f>VLOOKUP(C19,'Átlag áraik márkáként'!$A$4:$C$7,3,0)</f>
        <v>1</v>
      </c>
      <c r="D48" s="3">
        <f t="shared" si="11"/>
        <v>1</v>
      </c>
      <c r="E48" s="3">
        <f t="shared" si="12"/>
        <v>10</v>
      </c>
      <c r="F48">
        <f t="shared" si="13"/>
        <v>1</v>
      </c>
      <c r="G48" s="3">
        <f t="shared" si="14"/>
        <v>17</v>
      </c>
      <c r="H48">
        <f t="shared" si="15"/>
        <v>1</v>
      </c>
      <c r="I48" s="3">
        <f t="shared" si="16"/>
        <v>1</v>
      </c>
      <c r="J48" s="3">
        <f t="shared" si="17"/>
        <v>64790</v>
      </c>
      <c r="L48" s="21">
        <f>'1. Coco számitások'!I88</f>
        <v>65648.399999999994</v>
      </c>
      <c r="M48" s="6">
        <f t="shared" si="18"/>
        <v>4.5714285714285712</v>
      </c>
      <c r="N48" s="6">
        <f t="shared" si="19"/>
        <v>16.428571428571431</v>
      </c>
      <c r="O48" s="8">
        <f t="shared" si="21"/>
        <v>3943.7391304347821</v>
      </c>
      <c r="P48" s="7">
        <f>'1. Coco számitások'!L88</f>
        <v>-1.32</v>
      </c>
      <c r="Q48" s="8">
        <f t="shared" si="22"/>
        <v>-858.39999999999418</v>
      </c>
      <c r="R48">
        <f>'Validáció eredménye'!K88</f>
        <v>29923.1</v>
      </c>
      <c r="S48">
        <f t="shared" si="20"/>
        <v>1</v>
      </c>
    </row>
    <row r="49" spans="1:19" x14ac:dyDescent="0.3">
      <c r="A49" s="3">
        <f t="shared" si="10"/>
        <v>16</v>
      </c>
      <c r="B49" s="2" t="str">
        <f t="shared" si="10"/>
        <v xml:space="preserve">Razer Deathadder Essential </v>
      </c>
      <c r="C49" s="20">
        <f>VLOOKUP(C20,'Átlag áraik márkáként'!$A$4:$C$7,3,0)</f>
        <v>3</v>
      </c>
      <c r="D49" s="3">
        <f t="shared" si="11"/>
        <v>19</v>
      </c>
      <c r="E49" s="3">
        <f t="shared" si="12"/>
        <v>1</v>
      </c>
      <c r="F49">
        <f t="shared" si="13"/>
        <v>13</v>
      </c>
      <c r="G49" s="3">
        <f t="shared" si="14"/>
        <v>17</v>
      </c>
      <c r="H49">
        <f t="shared" si="15"/>
        <v>12</v>
      </c>
      <c r="I49" s="3">
        <f t="shared" si="16"/>
        <v>1</v>
      </c>
      <c r="J49" s="3">
        <f t="shared" si="17"/>
        <v>8890</v>
      </c>
      <c r="L49" s="21">
        <f>'1. Coco számitások'!I89</f>
        <v>8653.1</v>
      </c>
      <c r="M49" s="6">
        <f t="shared" si="18"/>
        <v>9.4285714285714288</v>
      </c>
      <c r="N49" s="6">
        <f t="shared" si="19"/>
        <v>11.571428571428571</v>
      </c>
      <c r="O49" s="8">
        <f t="shared" si="21"/>
        <v>768.27160493827159</v>
      </c>
      <c r="P49" s="7">
        <f>'1. Coco számitások'!L89</f>
        <v>2.66</v>
      </c>
      <c r="Q49" s="8">
        <f>(J49-L49)</f>
        <v>236.89999999999964</v>
      </c>
      <c r="R49">
        <f>'Validáció eredménye'!K89</f>
        <v>-12413.7</v>
      </c>
      <c r="S49">
        <f t="shared" si="20"/>
        <v>1</v>
      </c>
    </row>
    <row r="50" spans="1:19" x14ac:dyDescent="0.3">
      <c r="A50" s="3">
        <f t="shared" si="10"/>
        <v>17</v>
      </c>
      <c r="B50" s="2" t="str">
        <f t="shared" si="10"/>
        <v xml:space="preserve">Logitech G102 Lightsync Black </v>
      </c>
      <c r="C50" s="20">
        <f>VLOOKUP(C21,'Átlag áraik márkáként'!$A$4:$C$7,3,0)</f>
        <v>1</v>
      </c>
      <c r="D50" s="3">
        <f t="shared" si="11"/>
        <v>16</v>
      </c>
      <c r="E50" s="3">
        <f t="shared" si="12"/>
        <v>1</v>
      </c>
      <c r="F50">
        <f t="shared" si="13"/>
        <v>13</v>
      </c>
      <c r="G50" s="3">
        <f t="shared" si="14"/>
        <v>9</v>
      </c>
      <c r="H50">
        <f t="shared" si="15"/>
        <v>12</v>
      </c>
      <c r="I50" s="3">
        <f t="shared" si="16"/>
        <v>1</v>
      </c>
      <c r="J50" s="3">
        <f t="shared" si="17"/>
        <v>8190</v>
      </c>
      <c r="L50" s="21">
        <f>'1. Coco számitások'!I90</f>
        <v>12093.1</v>
      </c>
      <c r="M50" s="6">
        <f t="shared" si="18"/>
        <v>7.5714285714285712</v>
      </c>
      <c r="N50" s="6">
        <f t="shared" si="19"/>
        <v>13.428571428571429</v>
      </c>
      <c r="O50" s="8">
        <f>J50/N50</f>
        <v>609.89361702127655</v>
      </c>
      <c r="P50" s="7">
        <f>'1. Coco számitások'!L90</f>
        <v>-47.66</v>
      </c>
      <c r="Q50" s="8">
        <f t="shared" si="22"/>
        <v>-3903.1000000000004</v>
      </c>
      <c r="R50">
        <f>'Validáció eredménye'!K90</f>
        <v>-11394.7</v>
      </c>
      <c r="S50">
        <f t="shared" si="20"/>
        <v>0</v>
      </c>
    </row>
    <row r="51" spans="1:19" x14ac:dyDescent="0.3">
      <c r="A51" s="3">
        <f t="shared" si="10"/>
        <v>18</v>
      </c>
      <c r="B51" s="2" t="str">
        <f t="shared" si="10"/>
        <v xml:space="preserve">Razer Basilisk X HyperSpeed </v>
      </c>
      <c r="C51" s="20">
        <f>VLOOKUP(C22,'Átlag áraik márkáként'!$A$4:$C$7,3,0)</f>
        <v>3</v>
      </c>
      <c r="D51" s="3">
        <f t="shared" si="11"/>
        <v>10</v>
      </c>
      <c r="E51" s="3">
        <f t="shared" si="12"/>
        <v>10</v>
      </c>
      <c r="F51">
        <f t="shared" si="13"/>
        <v>1</v>
      </c>
      <c r="G51" s="3">
        <f t="shared" si="14"/>
        <v>9</v>
      </c>
      <c r="H51">
        <f t="shared" si="15"/>
        <v>1</v>
      </c>
      <c r="I51" s="3">
        <f t="shared" si="16"/>
        <v>1</v>
      </c>
      <c r="J51" s="3">
        <f t="shared" si="17"/>
        <v>17150</v>
      </c>
      <c r="L51" s="21">
        <f>'1. Coco számitások'!I91</f>
        <v>26415.4</v>
      </c>
      <c r="M51" s="6">
        <f t="shared" si="18"/>
        <v>5</v>
      </c>
      <c r="N51" s="6">
        <f t="shared" si="19"/>
        <v>16</v>
      </c>
      <c r="O51" s="8">
        <f t="shared" si="21"/>
        <v>1071.875</v>
      </c>
      <c r="P51" s="7">
        <f>'1. Coco számitások'!L91</f>
        <v>-54.03</v>
      </c>
      <c r="Q51" s="8">
        <f t="shared" si="22"/>
        <v>-9265.4000000000015</v>
      </c>
      <c r="R51">
        <f>'Validáció eredménye'!K91</f>
        <v>-16606.7</v>
      </c>
      <c r="S51">
        <f t="shared" si="20"/>
        <v>0</v>
      </c>
    </row>
    <row r="52" spans="1:19" x14ac:dyDescent="0.3">
      <c r="A52" s="3">
        <f t="shared" si="10"/>
        <v>19</v>
      </c>
      <c r="B52" s="2" t="str">
        <f t="shared" si="10"/>
        <v>Razer Viper V2 Pro</v>
      </c>
      <c r="C52" s="20">
        <f>VLOOKUP(C23,'Átlag áraik márkáként'!$A$4:$C$7,3,0)</f>
        <v>3</v>
      </c>
      <c r="D52" s="3">
        <f t="shared" si="11"/>
        <v>2</v>
      </c>
      <c r="E52" s="3">
        <f t="shared" si="12"/>
        <v>10</v>
      </c>
      <c r="F52">
        <f t="shared" si="13"/>
        <v>1</v>
      </c>
      <c r="G52" s="3">
        <f t="shared" si="14"/>
        <v>2</v>
      </c>
      <c r="H52">
        <f t="shared" si="15"/>
        <v>1</v>
      </c>
      <c r="I52" s="3">
        <f t="shared" si="16"/>
        <v>1</v>
      </c>
      <c r="J52" s="3">
        <f t="shared" si="17"/>
        <v>60890</v>
      </c>
      <c r="L52" s="21">
        <f>'1. Coco számitások'!I92</f>
        <v>54416.5</v>
      </c>
      <c r="M52" s="6">
        <f t="shared" si="18"/>
        <v>2.8571428571428572</v>
      </c>
      <c r="N52" s="6">
        <f t="shared" si="19"/>
        <v>18.142857142857142</v>
      </c>
      <c r="O52" s="8">
        <f t="shared" si="21"/>
        <v>3356.1417322834645</v>
      </c>
      <c r="P52" s="7">
        <f>'1. Coco számitások'!L92</f>
        <v>10.63</v>
      </c>
      <c r="Q52" s="8">
        <f t="shared" si="22"/>
        <v>6473.5</v>
      </c>
      <c r="R52">
        <f>'Validáció eredménye'!K92</f>
        <v>27414.7</v>
      </c>
      <c r="S52">
        <f t="shared" si="20"/>
        <v>0</v>
      </c>
    </row>
    <row r="53" spans="1:19" x14ac:dyDescent="0.3">
      <c r="A53" s="3">
        <f t="shared" si="10"/>
        <v>20</v>
      </c>
      <c r="B53" s="2" t="str">
        <f t="shared" si="10"/>
        <v xml:space="preserve">Razer Viper Mini </v>
      </c>
      <c r="C53" s="20">
        <f>VLOOKUP(C24,'Átlag áraik márkáként'!$A$4:$C$7,3,0)</f>
        <v>3</v>
      </c>
      <c r="D53" s="3">
        <f t="shared" si="11"/>
        <v>14</v>
      </c>
      <c r="E53" s="3">
        <f t="shared" si="12"/>
        <v>1</v>
      </c>
      <c r="F53">
        <f t="shared" si="13"/>
        <v>13</v>
      </c>
      <c r="G53" s="3">
        <f t="shared" si="14"/>
        <v>9</v>
      </c>
      <c r="H53">
        <f t="shared" si="15"/>
        <v>12</v>
      </c>
      <c r="I53" s="3">
        <f t="shared" si="16"/>
        <v>1</v>
      </c>
      <c r="J53" s="3">
        <f t="shared" si="17"/>
        <v>16480</v>
      </c>
      <c r="L53" s="21">
        <f>'1. Coco számitások'!I93</f>
        <v>12498.4</v>
      </c>
      <c r="M53" s="6">
        <f t="shared" si="18"/>
        <v>7.5714285714285712</v>
      </c>
      <c r="N53" s="6">
        <f t="shared" si="19"/>
        <v>13.428571428571429</v>
      </c>
      <c r="O53" s="8">
        <f t="shared" si="21"/>
        <v>1227.2340425531916</v>
      </c>
      <c r="P53" s="7">
        <f>'1. Coco számitások'!L93</f>
        <v>24.16</v>
      </c>
      <c r="Q53" s="8">
        <f t="shared" si="22"/>
        <v>3981.6000000000004</v>
      </c>
      <c r="R53">
        <f>'Validáció eredménye'!K93</f>
        <v>-3409.1</v>
      </c>
      <c r="S53">
        <f t="shared" si="20"/>
        <v>1</v>
      </c>
    </row>
  </sheetData>
  <hyperlinks>
    <hyperlink ref="B1" r:id="rId1" xr:uid="{FEFB5AF0-6D03-49CB-AF8C-D03698AE05E7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96661-F59F-4F54-A5CD-CD4EBCAFBD26}">
  <sheetPr>
    <tabColor rgb="FFC00000"/>
  </sheetPr>
  <dimension ref="A3:C8"/>
  <sheetViews>
    <sheetView workbookViewId="0">
      <selection activeCell="A4" sqref="A4"/>
    </sheetView>
  </sheetViews>
  <sheetFormatPr defaultRowHeight="14.4" x14ac:dyDescent="0.3"/>
  <cols>
    <col min="1" max="1" width="12.44140625" bestFit="1" customWidth="1"/>
    <col min="2" max="2" width="24.33203125" bestFit="1" customWidth="1"/>
  </cols>
  <sheetData>
    <row r="3" spans="1:3" x14ac:dyDescent="0.3">
      <c r="A3" s="19" t="s">
        <v>127</v>
      </c>
      <c r="B3" t="s">
        <v>129</v>
      </c>
    </row>
    <row r="4" spans="1:3" x14ac:dyDescent="0.3">
      <c r="A4" s="18" t="s">
        <v>32</v>
      </c>
      <c r="B4" s="8">
        <v>26000</v>
      </c>
      <c r="C4">
        <v>2</v>
      </c>
    </row>
    <row r="5" spans="1:3" x14ac:dyDescent="0.3">
      <c r="A5" s="18" t="s">
        <v>30</v>
      </c>
      <c r="B5" s="8">
        <v>31175.7</v>
      </c>
      <c r="C5">
        <v>1</v>
      </c>
    </row>
    <row r="6" spans="1:3" x14ac:dyDescent="0.3">
      <c r="A6" s="18" t="s">
        <v>31</v>
      </c>
      <c r="B6" s="8">
        <v>23155.714285714286</v>
      </c>
      <c r="C6">
        <v>3</v>
      </c>
    </row>
    <row r="7" spans="1:3" x14ac:dyDescent="0.3">
      <c r="A7" s="18" t="s">
        <v>25</v>
      </c>
      <c r="B7" s="8">
        <v>15735</v>
      </c>
      <c r="C7">
        <v>4</v>
      </c>
    </row>
    <row r="8" spans="1:3" x14ac:dyDescent="0.3">
      <c r="A8" s="18" t="s">
        <v>128</v>
      </c>
      <c r="B8" s="8">
        <v>26565.85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7EDD-3406-46CE-973F-DF686C86477D}">
  <sheetPr>
    <tabColor rgb="FFC00000"/>
  </sheetPr>
  <dimension ref="B2:C22"/>
  <sheetViews>
    <sheetView workbookViewId="0">
      <selection activeCell="A4" sqref="A4"/>
    </sheetView>
  </sheetViews>
  <sheetFormatPr defaultRowHeight="14.4" x14ac:dyDescent="0.3"/>
  <cols>
    <col min="2" max="2" width="11" bestFit="1" customWidth="1"/>
    <col min="3" max="3" width="17.88671875" bestFit="1" customWidth="1"/>
  </cols>
  <sheetData>
    <row r="2" spans="2:3" x14ac:dyDescent="0.3">
      <c r="B2" t="str" cm="1">
        <f t="array" ref="B2:B22">'Első próbálkozás'!C4:C24</f>
        <v>Gyártó</v>
      </c>
      <c r="C2" t="str" cm="1">
        <f t="array" ref="C2:C22">'Első próbálkozás'!I4:I24</f>
        <v>Termék ára (Ft)</v>
      </c>
    </row>
    <row r="3" spans="2:3" x14ac:dyDescent="0.3">
      <c r="B3" t="str">
        <v>Logitech</v>
      </c>
      <c r="C3">
        <v>15390</v>
      </c>
    </row>
    <row r="4" spans="2:3" x14ac:dyDescent="0.3">
      <c r="B4" t="str">
        <v>Logitech</v>
      </c>
      <c r="C4">
        <v>39890</v>
      </c>
    </row>
    <row r="5" spans="2:3" x14ac:dyDescent="0.3">
      <c r="B5" t="str">
        <v>Logitech</v>
      </c>
      <c r="C5">
        <v>18890</v>
      </c>
    </row>
    <row r="6" spans="2:3" x14ac:dyDescent="0.3">
      <c r="B6" t="str">
        <v>Logitech</v>
      </c>
      <c r="C6">
        <v>36847</v>
      </c>
    </row>
    <row r="7" spans="2:3" x14ac:dyDescent="0.3">
      <c r="B7" t="str">
        <v>SteelSeries</v>
      </c>
      <c r="C7">
        <v>9690</v>
      </c>
    </row>
    <row r="8" spans="2:3" x14ac:dyDescent="0.3">
      <c r="B8" t="str">
        <v>Razer</v>
      </c>
      <c r="C8">
        <v>16890</v>
      </c>
    </row>
    <row r="9" spans="2:3" x14ac:dyDescent="0.3">
      <c r="B9" t="str">
        <v>Razer</v>
      </c>
      <c r="C9">
        <v>19600</v>
      </c>
    </row>
    <row r="10" spans="2:3" x14ac:dyDescent="0.3">
      <c r="B10" t="str">
        <v>Logitech</v>
      </c>
      <c r="C10">
        <v>34990</v>
      </c>
    </row>
    <row r="11" spans="2:3" x14ac:dyDescent="0.3">
      <c r="B11" t="str">
        <v>Logitech</v>
      </c>
      <c r="C11">
        <v>34190</v>
      </c>
    </row>
    <row r="12" spans="2:3" x14ac:dyDescent="0.3">
      <c r="B12" t="str">
        <v>Logitech</v>
      </c>
      <c r="C12">
        <v>33890</v>
      </c>
    </row>
    <row r="13" spans="2:3" x14ac:dyDescent="0.3">
      <c r="B13" t="str">
        <v>Apple</v>
      </c>
      <c r="C13">
        <v>26000</v>
      </c>
    </row>
    <row r="14" spans="2:3" x14ac:dyDescent="0.3">
      <c r="B14" t="str">
        <v>Razer</v>
      </c>
      <c r="C14">
        <v>22190</v>
      </c>
    </row>
    <row r="15" spans="2:3" x14ac:dyDescent="0.3">
      <c r="B15" t="str">
        <v>Logitech</v>
      </c>
      <c r="C15">
        <v>24690</v>
      </c>
    </row>
    <row r="16" spans="2:3" x14ac:dyDescent="0.3">
      <c r="B16" t="str">
        <v>SteelSeries</v>
      </c>
      <c r="C16">
        <v>21780</v>
      </c>
    </row>
    <row r="17" spans="2:3" x14ac:dyDescent="0.3">
      <c r="B17" t="str">
        <v>Logitech</v>
      </c>
      <c r="C17">
        <v>64790</v>
      </c>
    </row>
    <row r="18" spans="2:3" x14ac:dyDescent="0.3">
      <c r="B18" t="str">
        <v>Razer</v>
      </c>
      <c r="C18">
        <v>8890</v>
      </c>
    </row>
    <row r="19" spans="2:3" x14ac:dyDescent="0.3">
      <c r="B19" t="str">
        <v>Logitech</v>
      </c>
      <c r="C19">
        <v>8190</v>
      </c>
    </row>
    <row r="20" spans="2:3" x14ac:dyDescent="0.3">
      <c r="B20" t="str">
        <v>Razer</v>
      </c>
      <c r="C20">
        <v>17150</v>
      </c>
    </row>
    <row r="21" spans="2:3" x14ac:dyDescent="0.3">
      <c r="B21" t="str">
        <v>Razer</v>
      </c>
      <c r="C21">
        <v>60890</v>
      </c>
    </row>
    <row r="22" spans="2:3" x14ac:dyDescent="0.3">
      <c r="B22" t="str">
        <v>Razer</v>
      </c>
      <c r="C22">
        <v>16480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1EBFD-9F2A-4290-8535-4AC987A6185E}">
  <sheetPr>
    <tabColor rgb="FFC00000"/>
  </sheetPr>
  <dimension ref="A1:R107"/>
  <sheetViews>
    <sheetView topLeftCell="A3" workbookViewId="0">
      <selection activeCell="K27" sqref="K27"/>
    </sheetView>
  </sheetViews>
  <sheetFormatPr defaultRowHeight="14.4" x14ac:dyDescent="0.3"/>
  <sheetData>
    <row r="1" spans="1:18" ht="18" x14ac:dyDescent="0.3">
      <c r="A1" s="9"/>
    </row>
    <row r="2" spans="1:18" x14ac:dyDescent="0.3">
      <c r="A2" s="10"/>
    </row>
    <row r="5" spans="1:18" ht="30.6" x14ac:dyDescent="0.3">
      <c r="A5" s="11" t="s">
        <v>53</v>
      </c>
      <c r="B5" s="12">
        <v>4081775</v>
      </c>
      <c r="C5" s="11" t="s">
        <v>54</v>
      </c>
      <c r="D5" s="12">
        <v>20</v>
      </c>
      <c r="E5" s="11" t="s">
        <v>55</v>
      </c>
      <c r="F5" s="12">
        <v>7</v>
      </c>
      <c r="G5" s="11" t="s">
        <v>56</v>
      </c>
      <c r="H5" s="12">
        <v>20</v>
      </c>
      <c r="I5" s="11" t="s">
        <v>57</v>
      </c>
      <c r="J5" s="12">
        <v>0</v>
      </c>
      <c r="K5" s="11" t="s">
        <v>58</v>
      </c>
      <c r="L5" s="12" t="s">
        <v>132</v>
      </c>
    </row>
    <row r="6" spans="1:18" ht="18.600000000000001" thickBot="1" x14ac:dyDescent="0.35">
      <c r="A6" s="9"/>
    </row>
    <row r="7" spans="1:18" ht="15" thickBot="1" x14ac:dyDescent="0.35">
      <c r="A7" s="13" t="s">
        <v>59</v>
      </c>
      <c r="B7" s="13" t="s">
        <v>60</v>
      </c>
      <c r="C7" s="13" t="s">
        <v>61</v>
      </c>
      <c r="D7" s="13" t="s">
        <v>62</v>
      </c>
      <c r="E7" s="13" t="s">
        <v>63</v>
      </c>
      <c r="F7" s="13" t="s">
        <v>64</v>
      </c>
      <c r="G7" s="13" t="s">
        <v>65</v>
      </c>
      <c r="H7" s="13" t="s">
        <v>130</v>
      </c>
      <c r="I7" s="13" t="s">
        <v>131</v>
      </c>
    </row>
    <row r="8" spans="1:18" ht="15" thickBot="1" x14ac:dyDescent="0.35">
      <c r="A8" s="13" t="s">
        <v>66</v>
      </c>
      <c r="B8" s="14">
        <v>1</v>
      </c>
      <c r="C8" s="14">
        <v>13</v>
      </c>
      <c r="D8" s="14">
        <v>10</v>
      </c>
      <c r="E8" s="14">
        <v>1</v>
      </c>
      <c r="F8" s="14">
        <v>9</v>
      </c>
      <c r="G8" s="14">
        <v>1</v>
      </c>
      <c r="H8" s="14">
        <v>1</v>
      </c>
      <c r="I8" s="14">
        <v>15390</v>
      </c>
      <c r="K8">
        <f>21-B8</f>
        <v>20</v>
      </c>
      <c r="L8">
        <f t="shared" ref="L8:Q23" si="0">21-C8</f>
        <v>8</v>
      </c>
      <c r="M8">
        <f t="shared" si="0"/>
        <v>11</v>
      </c>
      <c r="N8">
        <f t="shared" si="0"/>
        <v>20</v>
      </c>
      <c r="O8">
        <f t="shared" si="0"/>
        <v>12</v>
      </c>
      <c r="P8">
        <f t="shared" si="0"/>
        <v>20</v>
      </c>
      <c r="Q8">
        <f>21-H8</f>
        <v>20</v>
      </c>
      <c r="R8">
        <f>I8</f>
        <v>15390</v>
      </c>
    </row>
    <row r="9" spans="1:18" ht="15" thickBot="1" x14ac:dyDescent="0.35">
      <c r="A9" s="13" t="s">
        <v>67</v>
      </c>
      <c r="B9" s="14">
        <v>1</v>
      </c>
      <c r="C9" s="14">
        <v>5</v>
      </c>
      <c r="D9" s="14">
        <v>10</v>
      </c>
      <c r="E9" s="14">
        <v>1</v>
      </c>
      <c r="F9" s="14">
        <v>17</v>
      </c>
      <c r="G9" s="14">
        <v>1</v>
      </c>
      <c r="H9" s="14">
        <v>1</v>
      </c>
      <c r="I9" s="14">
        <v>39890</v>
      </c>
      <c r="K9">
        <f t="shared" ref="K9:K27" si="1">21-B9</f>
        <v>20</v>
      </c>
      <c r="L9">
        <f t="shared" si="0"/>
        <v>16</v>
      </c>
      <c r="M9">
        <f t="shared" si="0"/>
        <v>11</v>
      </c>
      <c r="N9">
        <f t="shared" si="0"/>
        <v>20</v>
      </c>
      <c r="O9">
        <f t="shared" si="0"/>
        <v>4</v>
      </c>
      <c r="P9">
        <f t="shared" si="0"/>
        <v>20</v>
      </c>
      <c r="Q9">
        <f t="shared" si="0"/>
        <v>20</v>
      </c>
      <c r="R9">
        <f t="shared" ref="R9:R27" si="2">I9</f>
        <v>39890</v>
      </c>
    </row>
    <row r="10" spans="1:18" ht="15" thickBot="1" x14ac:dyDescent="0.35">
      <c r="A10" s="13" t="s">
        <v>68</v>
      </c>
      <c r="B10" s="14">
        <v>1</v>
      </c>
      <c r="C10" s="14">
        <v>5</v>
      </c>
      <c r="D10" s="14">
        <v>1</v>
      </c>
      <c r="E10" s="14">
        <v>13</v>
      </c>
      <c r="F10" s="14">
        <v>2</v>
      </c>
      <c r="G10" s="14">
        <v>12</v>
      </c>
      <c r="H10" s="14">
        <v>1</v>
      </c>
      <c r="I10" s="14">
        <v>18890</v>
      </c>
      <c r="K10">
        <f t="shared" si="1"/>
        <v>20</v>
      </c>
      <c r="L10">
        <f t="shared" si="0"/>
        <v>16</v>
      </c>
      <c r="M10">
        <f t="shared" si="0"/>
        <v>20</v>
      </c>
      <c r="N10">
        <f t="shared" si="0"/>
        <v>8</v>
      </c>
      <c r="O10">
        <f t="shared" si="0"/>
        <v>19</v>
      </c>
      <c r="P10">
        <f t="shared" si="0"/>
        <v>9</v>
      </c>
      <c r="Q10">
        <f t="shared" si="0"/>
        <v>20</v>
      </c>
      <c r="R10">
        <f t="shared" si="2"/>
        <v>18890</v>
      </c>
    </row>
    <row r="11" spans="1:18" ht="15" thickBot="1" x14ac:dyDescent="0.35">
      <c r="A11" s="13" t="s">
        <v>69</v>
      </c>
      <c r="B11" s="14">
        <v>1</v>
      </c>
      <c r="C11" s="14">
        <v>5</v>
      </c>
      <c r="D11" s="14">
        <v>1</v>
      </c>
      <c r="E11" s="14">
        <v>1</v>
      </c>
      <c r="F11" s="14">
        <v>9</v>
      </c>
      <c r="G11" s="14">
        <v>1</v>
      </c>
      <c r="H11" s="14">
        <v>1</v>
      </c>
      <c r="I11" s="14">
        <v>36847</v>
      </c>
      <c r="K11">
        <f t="shared" si="1"/>
        <v>20</v>
      </c>
      <c r="L11">
        <f t="shared" si="0"/>
        <v>16</v>
      </c>
      <c r="M11">
        <f t="shared" si="0"/>
        <v>20</v>
      </c>
      <c r="N11">
        <f t="shared" si="0"/>
        <v>20</v>
      </c>
      <c r="O11">
        <f t="shared" si="0"/>
        <v>12</v>
      </c>
      <c r="P11">
        <f t="shared" si="0"/>
        <v>20</v>
      </c>
      <c r="Q11">
        <f t="shared" si="0"/>
        <v>20</v>
      </c>
      <c r="R11">
        <f t="shared" si="2"/>
        <v>36847</v>
      </c>
    </row>
    <row r="12" spans="1:18" ht="15" thickBot="1" x14ac:dyDescent="0.35">
      <c r="A12" s="13" t="s">
        <v>70</v>
      </c>
      <c r="B12" s="14">
        <v>4</v>
      </c>
      <c r="C12" s="14">
        <v>14</v>
      </c>
      <c r="D12" s="14">
        <v>1</v>
      </c>
      <c r="E12" s="14">
        <v>13</v>
      </c>
      <c r="F12" s="14">
        <v>9</v>
      </c>
      <c r="G12" s="14">
        <v>12</v>
      </c>
      <c r="H12" s="14">
        <v>1</v>
      </c>
      <c r="I12" s="14">
        <v>9690</v>
      </c>
      <c r="K12">
        <f t="shared" si="1"/>
        <v>17</v>
      </c>
      <c r="L12">
        <f t="shared" si="0"/>
        <v>7</v>
      </c>
      <c r="M12">
        <f t="shared" si="0"/>
        <v>20</v>
      </c>
      <c r="N12">
        <f t="shared" si="0"/>
        <v>8</v>
      </c>
      <c r="O12">
        <f t="shared" si="0"/>
        <v>12</v>
      </c>
      <c r="P12">
        <f t="shared" si="0"/>
        <v>9</v>
      </c>
      <c r="Q12">
        <f t="shared" si="0"/>
        <v>20</v>
      </c>
      <c r="R12">
        <f t="shared" si="2"/>
        <v>9690</v>
      </c>
    </row>
    <row r="13" spans="1:18" ht="15" thickBot="1" x14ac:dyDescent="0.35">
      <c r="A13" s="13" t="s">
        <v>71</v>
      </c>
      <c r="B13" s="14">
        <v>3</v>
      </c>
      <c r="C13" s="14">
        <v>12</v>
      </c>
      <c r="D13" s="14">
        <v>10</v>
      </c>
      <c r="E13" s="14">
        <v>1</v>
      </c>
      <c r="F13" s="14">
        <v>6</v>
      </c>
      <c r="G13" s="14">
        <v>1</v>
      </c>
      <c r="H13" s="14">
        <v>1</v>
      </c>
      <c r="I13" s="14">
        <v>16890</v>
      </c>
      <c r="K13">
        <f t="shared" si="1"/>
        <v>18</v>
      </c>
      <c r="L13">
        <f t="shared" si="0"/>
        <v>9</v>
      </c>
      <c r="M13">
        <f t="shared" si="0"/>
        <v>11</v>
      </c>
      <c r="N13">
        <f t="shared" si="0"/>
        <v>20</v>
      </c>
      <c r="O13">
        <f t="shared" si="0"/>
        <v>15</v>
      </c>
      <c r="P13">
        <f t="shared" si="0"/>
        <v>20</v>
      </c>
      <c r="Q13">
        <f t="shared" si="0"/>
        <v>20</v>
      </c>
      <c r="R13">
        <f t="shared" si="2"/>
        <v>16890</v>
      </c>
    </row>
    <row r="14" spans="1:18" ht="15" thickBot="1" x14ac:dyDescent="0.35">
      <c r="A14" s="13" t="s">
        <v>72</v>
      </c>
      <c r="B14" s="14">
        <v>3</v>
      </c>
      <c r="C14" s="14">
        <v>4</v>
      </c>
      <c r="D14" s="14">
        <v>1</v>
      </c>
      <c r="E14" s="14">
        <v>13</v>
      </c>
      <c r="F14" s="14">
        <v>2</v>
      </c>
      <c r="G14" s="14">
        <v>12</v>
      </c>
      <c r="H14" s="14">
        <v>1</v>
      </c>
      <c r="I14" s="14">
        <v>19600</v>
      </c>
      <c r="K14">
        <f t="shared" si="1"/>
        <v>18</v>
      </c>
      <c r="L14">
        <f t="shared" si="0"/>
        <v>17</v>
      </c>
      <c r="M14">
        <f t="shared" si="0"/>
        <v>20</v>
      </c>
      <c r="N14">
        <f t="shared" si="0"/>
        <v>8</v>
      </c>
      <c r="O14">
        <f t="shared" si="0"/>
        <v>19</v>
      </c>
      <c r="P14">
        <f t="shared" si="0"/>
        <v>9</v>
      </c>
      <c r="Q14">
        <f t="shared" si="0"/>
        <v>20</v>
      </c>
      <c r="R14">
        <f t="shared" si="2"/>
        <v>19600</v>
      </c>
    </row>
    <row r="15" spans="1:18" ht="15" thickBot="1" x14ac:dyDescent="0.35">
      <c r="A15" s="13" t="s">
        <v>73</v>
      </c>
      <c r="B15" s="14">
        <v>1</v>
      </c>
      <c r="C15" s="14">
        <v>10</v>
      </c>
      <c r="D15" s="14">
        <v>1</v>
      </c>
      <c r="E15" s="14">
        <v>1</v>
      </c>
      <c r="F15" s="14">
        <v>2</v>
      </c>
      <c r="G15" s="14">
        <v>1</v>
      </c>
      <c r="H15" s="14">
        <v>1</v>
      </c>
      <c r="I15" s="14">
        <v>34990</v>
      </c>
      <c r="K15">
        <f t="shared" si="1"/>
        <v>20</v>
      </c>
      <c r="L15">
        <f t="shared" si="0"/>
        <v>11</v>
      </c>
      <c r="M15">
        <f t="shared" si="0"/>
        <v>20</v>
      </c>
      <c r="N15">
        <f t="shared" si="0"/>
        <v>20</v>
      </c>
      <c r="O15">
        <f t="shared" si="0"/>
        <v>19</v>
      </c>
      <c r="P15">
        <f t="shared" si="0"/>
        <v>20</v>
      </c>
      <c r="Q15">
        <f t="shared" si="0"/>
        <v>20</v>
      </c>
      <c r="R15">
        <f t="shared" si="2"/>
        <v>34990</v>
      </c>
    </row>
    <row r="16" spans="1:18" ht="15" thickBot="1" x14ac:dyDescent="0.35">
      <c r="A16" s="13" t="s">
        <v>74</v>
      </c>
      <c r="B16" s="14">
        <v>1</v>
      </c>
      <c r="C16" s="14">
        <v>16</v>
      </c>
      <c r="D16" s="14">
        <v>10</v>
      </c>
      <c r="E16" s="14">
        <v>1</v>
      </c>
      <c r="F16" s="14">
        <v>6</v>
      </c>
      <c r="G16" s="14">
        <v>1</v>
      </c>
      <c r="H16" s="14">
        <v>1</v>
      </c>
      <c r="I16" s="14">
        <v>34190</v>
      </c>
      <c r="K16">
        <f t="shared" si="1"/>
        <v>20</v>
      </c>
      <c r="L16">
        <f t="shared" si="0"/>
        <v>5</v>
      </c>
      <c r="M16">
        <f t="shared" si="0"/>
        <v>11</v>
      </c>
      <c r="N16">
        <f t="shared" si="0"/>
        <v>20</v>
      </c>
      <c r="O16">
        <f t="shared" si="0"/>
        <v>15</v>
      </c>
      <c r="P16">
        <f t="shared" si="0"/>
        <v>20</v>
      </c>
      <c r="Q16">
        <f t="shared" si="0"/>
        <v>20</v>
      </c>
      <c r="R16">
        <f t="shared" si="2"/>
        <v>34190</v>
      </c>
    </row>
    <row r="17" spans="1:18" ht="15" thickBot="1" x14ac:dyDescent="0.35">
      <c r="A17" s="13" t="s">
        <v>75</v>
      </c>
      <c r="B17" s="14">
        <v>1</v>
      </c>
      <c r="C17" s="14">
        <v>16</v>
      </c>
      <c r="D17" s="14">
        <v>10</v>
      </c>
      <c r="E17" s="14">
        <v>1</v>
      </c>
      <c r="F17" s="14">
        <v>6</v>
      </c>
      <c r="G17" s="14">
        <v>1</v>
      </c>
      <c r="H17" s="14">
        <v>1</v>
      </c>
      <c r="I17" s="14">
        <v>33890</v>
      </c>
      <c r="K17">
        <f t="shared" si="1"/>
        <v>20</v>
      </c>
      <c r="L17">
        <f t="shared" si="0"/>
        <v>5</v>
      </c>
      <c r="M17">
        <f t="shared" si="0"/>
        <v>11</v>
      </c>
      <c r="N17">
        <f t="shared" si="0"/>
        <v>20</v>
      </c>
      <c r="O17">
        <f t="shared" si="0"/>
        <v>15</v>
      </c>
      <c r="P17">
        <f t="shared" si="0"/>
        <v>20</v>
      </c>
      <c r="Q17">
        <f t="shared" si="0"/>
        <v>20</v>
      </c>
      <c r="R17">
        <f t="shared" si="2"/>
        <v>33890</v>
      </c>
    </row>
    <row r="18" spans="1:18" ht="15" thickBot="1" x14ac:dyDescent="0.35">
      <c r="A18" s="13" t="s">
        <v>76</v>
      </c>
      <c r="B18" s="14">
        <v>2</v>
      </c>
      <c r="C18" s="14">
        <v>20</v>
      </c>
      <c r="D18" s="14">
        <v>10</v>
      </c>
      <c r="E18" s="14">
        <v>1</v>
      </c>
      <c r="F18" s="14">
        <v>20</v>
      </c>
      <c r="G18" s="14">
        <v>1</v>
      </c>
      <c r="H18" s="14">
        <v>1</v>
      </c>
      <c r="I18" s="14">
        <v>26000</v>
      </c>
      <c r="K18">
        <f t="shared" si="1"/>
        <v>19</v>
      </c>
      <c r="L18">
        <f t="shared" si="0"/>
        <v>1</v>
      </c>
      <c r="M18">
        <f t="shared" si="0"/>
        <v>11</v>
      </c>
      <c r="N18">
        <f t="shared" si="0"/>
        <v>20</v>
      </c>
      <c r="O18">
        <f t="shared" si="0"/>
        <v>1</v>
      </c>
      <c r="P18">
        <f t="shared" si="0"/>
        <v>20</v>
      </c>
      <c r="Q18">
        <f t="shared" si="0"/>
        <v>20</v>
      </c>
      <c r="R18">
        <f t="shared" si="2"/>
        <v>26000</v>
      </c>
    </row>
    <row r="19" spans="1:18" ht="15" thickBot="1" x14ac:dyDescent="0.35">
      <c r="A19" s="13" t="s">
        <v>77</v>
      </c>
      <c r="B19" s="14">
        <v>3</v>
      </c>
      <c r="C19" s="14">
        <v>2</v>
      </c>
      <c r="D19" s="14">
        <v>10</v>
      </c>
      <c r="E19" s="14">
        <v>13</v>
      </c>
      <c r="F19" s="14">
        <v>9</v>
      </c>
      <c r="G19" s="14">
        <v>12</v>
      </c>
      <c r="H19" s="14">
        <v>1</v>
      </c>
      <c r="I19" s="14">
        <v>22190</v>
      </c>
      <c r="K19">
        <f t="shared" si="1"/>
        <v>18</v>
      </c>
      <c r="L19">
        <f t="shared" si="0"/>
        <v>19</v>
      </c>
      <c r="M19">
        <f t="shared" si="0"/>
        <v>11</v>
      </c>
      <c r="N19">
        <f t="shared" si="0"/>
        <v>8</v>
      </c>
      <c r="O19">
        <f t="shared" si="0"/>
        <v>12</v>
      </c>
      <c r="P19">
        <f t="shared" si="0"/>
        <v>9</v>
      </c>
      <c r="Q19">
        <f t="shared" si="0"/>
        <v>20</v>
      </c>
      <c r="R19">
        <f t="shared" si="2"/>
        <v>22190</v>
      </c>
    </row>
    <row r="20" spans="1:18" ht="15" thickBot="1" x14ac:dyDescent="0.35">
      <c r="A20" s="13" t="s">
        <v>78</v>
      </c>
      <c r="B20" s="14">
        <v>1</v>
      </c>
      <c r="C20" s="14">
        <v>5</v>
      </c>
      <c r="D20" s="14">
        <v>10</v>
      </c>
      <c r="E20" s="14">
        <v>13</v>
      </c>
      <c r="F20" s="14">
        <v>1</v>
      </c>
      <c r="G20" s="14">
        <v>12</v>
      </c>
      <c r="H20" s="14">
        <v>1</v>
      </c>
      <c r="I20" s="14">
        <v>24690</v>
      </c>
      <c r="K20">
        <f t="shared" si="1"/>
        <v>20</v>
      </c>
      <c r="L20">
        <f t="shared" si="0"/>
        <v>16</v>
      </c>
      <c r="M20">
        <f t="shared" si="0"/>
        <v>11</v>
      </c>
      <c r="N20">
        <f t="shared" si="0"/>
        <v>8</v>
      </c>
      <c r="O20">
        <f t="shared" si="0"/>
        <v>20</v>
      </c>
      <c r="P20">
        <f t="shared" si="0"/>
        <v>9</v>
      </c>
      <c r="Q20">
        <f t="shared" si="0"/>
        <v>20</v>
      </c>
      <c r="R20">
        <f t="shared" si="2"/>
        <v>24690</v>
      </c>
    </row>
    <row r="21" spans="1:18" ht="15" thickBot="1" x14ac:dyDescent="0.35">
      <c r="A21" s="13" t="s">
        <v>79</v>
      </c>
      <c r="B21" s="14">
        <v>4</v>
      </c>
      <c r="C21" s="14">
        <v>9</v>
      </c>
      <c r="D21" s="14">
        <v>1</v>
      </c>
      <c r="E21" s="14">
        <v>1</v>
      </c>
      <c r="F21" s="14">
        <v>9</v>
      </c>
      <c r="G21" s="14">
        <v>12</v>
      </c>
      <c r="H21" s="14">
        <v>1</v>
      </c>
      <c r="I21" s="14">
        <v>21780</v>
      </c>
      <c r="K21">
        <f t="shared" si="1"/>
        <v>17</v>
      </c>
      <c r="L21">
        <f t="shared" si="0"/>
        <v>12</v>
      </c>
      <c r="M21">
        <f t="shared" si="0"/>
        <v>20</v>
      </c>
      <c r="N21">
        <f t="shared" si="0"/>
        <v>20</v>
      </c>
      <c r="O21">
        <f t="shared" si="0"/>
        <v>12</v>
      </c>
      <c r="P21">
        <f t="shared" si="0"/>
        <v>9</v>
      </c>
      <c r="Q21">
        <f t="shared" si="0"/>
        <v>20</v>
      </c>
      <c r="R21">
        <f t="shared" si="2"/>
        <v>21780</v>
      </c>
    </row>
    <row r="22" spans="1:18" ht="15" thickBot="1" x14ac:dyDescent="0.35">
      <c r="A22" s="13" t="s">
        <v>80</v>
      </c>
      <c r="B22" s="14">
        <v>1</v>
      </c>
      <c r="C22" s="14">
        <v>1</v>
      </c>
      <c r="D22" s="14">
        <v>10</v>
      </c>
      <c r="E22" s="14">
        <v>1</v>
      </c>
      <c r="F22" s="14">
        <v>17</v>
      </c>
      <c r="G22" s="14">
        <v>1</v>
      </c>
      <c r="H22" s="14">
        <v>1</v>
      </c>
      <c r="I22" s="14">
        <v>64790</v>
      </c>
      <c r="K22">
        <f t="shared" si="1"/>
        <v>20</v>
      </c>
      <c r="L22">
        <f t="shared" si="0"/>
        <v>20</v>
      </c>
      <c r="M22">
        <f t="shared" si="0"/>
        <v>11</v>
      </c>
      <c r="N22">
        <f t="shared" si="0"/>
        <v>20</v>
      </c>
      <c r="O22">
        <f t="shared" si="0"/>
        <v>4</v>
      </c>
      <c r="P22">
        <f t="shared" si="0"/>
        <v>20</v>
      </c>
      <c r="Q22">
        <f t="shared" si="0"/>
        <v>20</v>
      </c>
      <c r="R22">
        <f t="shared" si="2"/>
        <v>64790</v>
      </c>
    </row>
    <row r="23" spans="1:18" ht="15" thickBot="1" x14ac:dyDescent="0.35">
      <c r="A23" s="13" t="s">
        <v>81</v>
      </c>
      <c r="B23" s="14">
        <v>3</v>
      </c>
      <c r="C23" s="14">
        <v>19</v>
      </c>
      <c r="D23" s="14">
        <v>1</v>
      </c>
      <c r="E23" s="14">
        <v>13</v>
      </c>
      <c r="F23" s="14">
        <v>17</v>
      </c>
      <c r="G23" s="14">
        <v>12</v>
      </c>
      <c r="H23" s="14">
        <v>1</v>
      </c>
      <c r="I23" s="14">
        <v>8890</v>
      </c>
      <c r="K23">
        <f t="shared" si="1"/>
        <v>18</v>
      </c>
      <c r="L23">
        <f t="shared" si="0"/>
        <v>2</v>
      </c>
      <c r="M23">
        <f t="shared" si="0"/>
        <v>20</v>
      </c>
      <c r="N23">
        <f t="shared" si="0"/>
        <v>8</v>
      </c>
      <c r="O23">
        <f t="shared" si="0"/>
        <v>4</v>
      </c>
      <c r="P23">
        <f t="shared" si="0"/>
        <v>9</v>
      </c>
      <c r="Q23">
        <f t="shared" si="0"/>
        <v>20</v>
      </c>
      <c r="R23">
        <f t="shared" si="2"/>
        <v>8890</v>
      </c>
    </row>
    <row r="24" spans="1:18" ht="15" thickBot="1" x14ac:dyDescent="0.35">
      <c r="A24" s="13" t="s">
        <v>82</v>
      </c>
      <c r="B24" s="14">
        <v>1</v>
      </c>
      <c r="C24" s="14">
        <v>16</v>
      </c>
      <c r="D24" s="14">
        <v>1</v>
      </c>
      <c r="E24" s="14">
        <v>13</v>
      </c>
      <c r="F24" s="14">
        <v>9</v>
      </c>
      <c r="G24" s="14">
        <v>12</v>
      </c>
      <c r="H24" s="14">
        <v>1</v>
      </c>
      <c r="I24" s="14">
        <v>8190</v>
      </c>
      <c r="K24">
        <f t="shared" si="1"/>
        <v>20</v>
      </c>
      <c r="L24">
        <f t="shared" ref="L24:L27" si="3">21-C24</f>
        <v>5</v>
      </c>
      <c r="M24">
        <f t="shared" ref="M24:M27" si="4">21-D24</f>
        <v>20</v>
      </c>
      <c r="N24">
        <f t="shared" ref="N24:N27" si="5">21-E24</f>
        <v>8</v>
      </c>
      <c r="O24">
        <f t="shared" ref="O24:O27" si="6">21-F24</f>
        <v>12</v>
      </c>
      <c r="P24">
        <f t="shared" ref="P24:Q27" si="7">21-G24</f>
        <v>9</v>
      </c>
      <c r="Q24">
        <f t="shared" si="7"/>
        <v>20</v>
      </c>
      <c r="R24">
        <f t="shared" si="2"/>
        <v>8190</v>
      </c>
    </row>
    <row r="25" spans="1:18" ht="15" thickBot="1" x14ac:dyDescent="0.35">
      <c r="A25" s="13" t="s">
        <v>83</v>
      </c>
      <c r="B25" s="14">
        <v>3</v>
      </c>
      <c r="C25" s="14">
        <v>10</v>
      </c>
      <c r="D25" s="14">
        <v>10</v>
      </c>
      <c r="E25" s="14">
        <v>1</v>
      </c>
      <c r="F25" s="14">
        <v>9</v>
      </c>
      <c r="G25" s="14">
        <v>1</v>
      </c>
      <c r="H25" s="14">
        <v>1</v>
      </c>
      <c r="I25" s="14">
        <v>17150</v>
      </c>
      <c r="K25">
        <f t="shared" si="1"/>
        <v>18</v>
      </c>
      <c r="L25">
        <f t="shared" si="3"/>
        <v>11</v>
      </c>
      <c r="M25">
        <f t="shared" si="4"/>
        <v>11</v>
      </c>
      <c r="N25">
        <f t="shared" si="5"/>
        <v>20</v>
      </c>
      <c r="O25">
        <f t="shared" si="6"/>
        <v>12</v>
      </c>
      <c r="P25">
        <f t="shared" si="7"/>
        <v>20</v>
      </c>
      <c r="Q25">
        <f t="shared" si="7"/>
        <v>20</v>
      </c>
      <c r="R25">
        <f t="shared" si="2"/>
        <v>17150</v>
      </c>
    </row>
    <row r="26" spans="1:18" ht="15" thickBot="1" x14ac:dyDescent="0.35">
      <c r="A26" s="13" t="s">
        <v>84</v>
      </c>
      <c r="B26" s="14">
        <v>3</v>
      </c>
      <c r="C26" s="14">
        <v>2</v>
      </c>
      <c r="D26" s="14">
        <v>10</v>
      </c>
      <c r="E26" s="14">
        <v>1</v>
      </c>
      <c r="F26" s="14">
        <v>2</v>
      </c>
      <c r="G26" s="14">
        <v>1</v>
      </c>
      <c r="H26" s="14">
        <v>1</v>
      </c>
      <c r="I26" s="14">
        <v>60890</v>
      </c>
      <c r="K26">
        <f t="shared" si="1"/>
        <v>18</v>
      </c>
      <c r="L26">
        <f t="shared" si="3"/>
        <v>19</v>
      </c>
      <c r="M26">
        <f t="shared" si="4"/>
        <v>11</v>
      </c>
      <c r="N26">
        <f t="shared" si="5"/>
        <v>20</v>
      </c>
      <c r="O26">
        <f t="shared" si="6"/>
        <v>19</v>
      </c>
      <c r="P26">
        <f t="shared" si="7"/>
        <v>20</v>
      </c>
      <c r="Q26">
        <f t="shared" si="7"/>
        <v>20</v>
      </c>
      <c r="R26">
        <f t="shared" si="2"/>
        <v>60890</v>
      </c>
    </row>
    <row r="27" spans="1:18" ht="15" thickBot="1" x14ac:dyDescent="0.35">
      <c r="A27" s="13" t="s">
        <v>85</v>
      </c>
      <c r="B27" s="14">
        <v>3</v>
      </c>
      <c r="C27" s="14">
        <v>14</v>
      </c>
      <c r="D27" s="14">
        <v>1</v>
      </c>
      <c r="E27" s="14">
        <v>13</v>
      </c>
      <c r="F27" s="14">
        <v>9</v>
      </c>
      <c r="G27" s="14">
        <v>12</v>
      </c>
      <c r="H27" s="14">
        <v>1</v>
      </c>
      <c r="I27" s="14">
        <v>16480</v>
      </c>
      <c r="K27">
        <f t="shared" si="1"/>
        <v>18</v>
      </c>
      <c r="L27">
        <f t="shared" si="3"/>
        <v>7</v>
      </c>
      <c r="M27">
        <f t="shared" si="4"/>
        <v>20</v>
      </c>
      <c r="N27">
        <f t="shared" si="5"/>
        <v>8</v>
      </c>
      <c r="O27">
        <f t="shared" si="6"/>
        <v>12</v>
      </c>
      <c r="P27">
        <f t="shared" si="7"/>
        <v>9</v>
      </c>
      <c r="Q27">
        <f t="shared" si="7"/>
        <v>20</v>
      </c>
      <c r="R27">
        <f t="shared" si="2"/>
        <v>16480</v>
      </c>
    </row>
    <row r="28" spans="1:18" ht="18.600000000000001" thickBot="1" x14ac:dyDescent="0.35">
      <c r="A28" s="9"/>
    </row>
    <row r="29" spans="1:18" ht="18.600000000000001" thickBot="1" x14ac:dyDescent="0.35">
      <c r="A29" s="13" t="s">
        <v>86</v>
      </c>
      <c r="B29" s="13" t="s">
        <v>60</v>
      </c>
      <c r="C29" s="13" t="s">
        <v>61</v>
      </c>
      <c r="D29" s="13" t="s">
        <v>62</v>
      </c>
      <c r="E29" s="13" t="s">
        <v>63</v>
      </c>
      <c r="F29" s="13" t="s">
        <v>64</v>
      </c>
      <c r="G29" s="13" t="s">
        <v>65</v>
      </c>
      <c r="H29" s="13" t="s">
        <v>130</v>
      </c>
    </row>
    <row r="30" spans="1:18" ht="36.6" thickBot="1" x14ac:dyDescent="0.35">
      <c r="A30" s="13" t="s">
        <v>87</v>
      </c>
      <c r="B30" s="14" t="s">
        <v>133</v>
      </c>
      <c r="C30" s="14" t="s">
        <v>134</v>
      </c>
      <c r="D30" s="14" t="s">
        <v>135</v>
      </c>
      <c r="E30" s="14" t="s">
        <v>136</v>
      </c>
      <c r="F30" s="14" t="s">
        <v>137</v>
      </c>
      <c r="G30" s="14" t="s">
        <v>138</v>
      </c>
      <c r="H30" s="14" t="s">
        <v>89</v>
      </c>
    </row>
    <row r="31" spans="1:18" ht="27.6" thickBot="1" x14ac:dyDescent="0.35">
      <c r="A31" s="13" t="s">
        <v>88</v>
      </c>
      <c r="B31" s="14" t="s">
        <v>133</v>
      </c>
      <c r="C31" s="14" t="s">
        <v>139</v>
      </c>
      <c r="D31" s="14" t="s">
        <v>89</v>
      </c>
      <c r="E31" s="14" t="s">
        <v>89</v>
      </c>
      <c r="F31" s="14" t="s">
        <v>140</v>
      </c>
      <c r="G31" s="14" t="s">
        <v>89</v>
      </c>
      <c r="H31" s="14" t="s">
        <v>89</v>
      </c>
    </row>
    <row r="32" spans="1:18" ht="27.6" thickBot="1" x14ac:dyDescent="0.35">
      <c r="A32" s="13" t="s">
        <v>90</v>
      </c>
      <c r="B32" s="14" t="s">
        <v>133</v>
      </c>
      <c r="C32" s="14" t="s">
        <v>141</v>
      </c>
      <c r="D32" s="14" t="s">
        <v>89</v>
      </c>
      <c r="E32" s="14" t="s">
        <v>89</v>
      </c>
      <c r="F32" s="14" t="s">
        <v>142</v>
      </c>
      <c r="G32" s="14" t="s">
        <v>89</v>
      </c>
      <c r="H32" s="14" t="s">
        <v>89</v>
      </c>
    </row>
    <row r="33" spans="1:8" ht="27.6" thickBot="1" x14ac:dyDescent="0.35">
      <c r="A33" s="13" t="s">
        <v>91</v>
      </c>
      <c r="B33" s="14" t="s">
        <v>143</v>
      </c>
      <c r="C33" s="14" t="s">
        <v>141</v>
      </c>
      <c r="D33" s="14" t="s">
        <v>89</v>
      </c>
      <c r="E33" s="14" t="s">
        <v>89</v>
      </c>
      <c r="F33" s="14" t="s">
        <v>142</v>
      </c>
      <c r="G33" s="14" t="s">
        <v>89</v>
      </c>
      <c r="H33" s="14" t="s">
        <v>89</v>
      </c>
    </row>
    <row r="34" spans="1:8" ht="27.6" thickBot="1" x14ac:dyDescent="0.35">
      <c r="A34" s="13" t="s">
        <v>92</v>
      </c>
      <c r="B34" s="14" t="s">
        <v>89</v>
      </c>
      <c r="C34" s="14" t="s">
        <v>144</v>
      </c>
      <c r="D34" s="14" t="s">
        <v>89</v>
      </c>
      <c r="E34" s="14" t="s">
        <v>89</v>
      </c>
      <c r="F34" s="14" t="s">
        <v>142</v>
      </c>
      <c r="G34" s="14" t="s">
        <v>89</v>
      </c>
      <c r="H34" s="14" t="s">
        <v>89</v>
      </c>
    </row>
    <row r="35" spans="1:8" ht="27.6" thickBot="1" x14ac:dyDescent="0.35">
      <c r="A35" s="13" t="s">
        <v>93</v>
      </c>
      <c r="B35" s="14" t="s">
        <v>89</v>
      </c>
      <c r="C35" s="14" t="s">
        <v>144</v>
      </c>
      <c r="D35" s="14" t="s">
        <v>89</v>
      </c>
      <c r="E35" s="14" t="s">
        <v>89</v>
      </c>
      <c r="F35" s="14" t="s">
        <v>142</v>
      </c>
      <c r="G35" s="14" t="s">
        <v>89</v>
      </c>
      <c r="H35" s="14" t="s">
        <v>89</v>
      </c>
    </row>
    <row r="36" spans="1:8" ht="27.6" thickBot="1" x14ac:dyDescent="0.35">
      <c r="A36" s="13" t="s">
        <v>94</v>
      </c>
      <c r="B36" s="14" t="s">
        <v>89</v>
      </c>
      <c r="C36" s="14" t="s">
        <v>144</v>
      </c>
      <c r="D36" s="14" t="s">
        <v>89</v>
      </c>
      <c r="E36" s="14" t="s">
        <v>89</v>
      </c>
      <c r="F36" s="14" t="s">
        <v>89</v>
      </c>
      <c r="G36" s="14" t="s">
        <v>89</v>
      </c>
      <c r="H36" s="14" t="s">
        <v>89</v>
      </c>
    </row>
    <row r="37" spans="1:8" ht="27.6" thickBot="1" x14ac:dyDescent="0.35">
      <c r="A37" s="13" t="s">
        <v>95</v>
      </c>
      <c r="B37" s="14" t="s">
        <v>89</v>
      </c>
      <c r="C37" s="14" t="s">
        <v>144</v>
      </c>
      <c r="D37" s="14" t="s">
        <v>89</v>
      </c>
      <c r="E37" s="14" t="s">
        <v>89</v>
      </c>
      <c r="F37" s="14" t="s">
        <v>89</v>
      </c>
      <c r="G37" s="14" t="s">
        <v>89</v>
      </c>
      <c r="H37" s="14" t="s">
        <v>89</v>
      </c>
    </row>
    <row r="38" spans="1:8" ht="27.6" thickBot="1" x14ac:dyDescent="0.35">
      <c r="A38" s="13" t="s">
        <v>96</v>
      </c>
      <c r="B38" s="14" t="s">
        <v>89</v>
      </c>
      <c r="C38" s="14" t="s">
        <v>144</v>
      </c>
      <c r="D38" s="14" t="s">
        <v>89</v>
      </c>
      <c r="E38" s="14" t="s">
        <v>89</v>
      </c>
      <c r="F38" s="14" t="s">
        <v>89</v>
      </c>
      <c r="G38" s="14" t="s">
        <v>89</v>
      </c>
      <c r="H38" s="14" t="s">
        <v>89</v>
      </c>
    </row>
    <row r="39" spans="1:8" ht="27.6" thickBot="1" x14ac:dyDescent="0.35">
      <c r="A39" s="13" t="s">
        <v>97</v>
      </c>
      <c r="B39" s="14" t="s">
        <v>89</v>
      </c>
      <c r="C39" s="14" t="s">
        <v>145</v>
      </c>
      <c r="D39" s="14" t="s">
        <v>89</v>
      </c>
      <c r="E39" s="14" t="s">
        <v>89</v>
      </c>
      <c r="F39" s="14" t="s">
        <v>89</v>
      </c>
      <c r="G39" s="14" t="s">
        <v>89</v>
      </c>
      <c r="H39" s="14" t="s">
        <v>89</v>
      </c>
    </row>
    <row r="40" spans="1:8" ht="27.6" thickBot="1" x14ac:dyDescent="0.35">
      <c r="A40" s="13" t="s">
        <v>98</v>
      </c>
      <c r="B40" s="14" t="s">
        <v>89</v>
      </c>
      <c r="C40" s="14" t="s">
        <v>146</v>
      </c>
      <c r="D40" s="14" t="s">
        <v>89</v>
      </c>
      <c r="E40" s="14" t="s">
        <v>89</v>
      </c>
      <c r="F40" s="14" t="s">
        <v>89</v>
      </c>
      <c r="G40" s="14" t="s">
        <v>89</v>
      </c>
      <c r="H40" s="14" t="s">
        <v>89</v>
      </c>
    </row>
    <row r="41" spans="1:8" ht="27.6" thickBot="1" x14ac:dyDescent="0.35">
      <c r="A41" s="13" t="s">
        <v>99</v>
      </c>
      <c r="B41" s="14" t="s">
        <v>89</v>
      </c>
      <c r="C41" s="14" t="s">
        <v>146</v>
      </c>
      <c r="D41" s="14" t="s">
        <v>89</v>
      </c>
      <c r="E41" s="14" t="s">
        <v>89</v>
      </c>
      <c r="F41" s="14" t="s">
        <v>89</v>
      </c>
      <c r="G41" s="14" t="s">
        <v>89</v>
      </c>
      <c r="H41" s="14" t="s">
        <v>89</v>
      </c>
    </row>
    <row r="42" spans="1:8" ht="27.6" thickBot="1" x14ac:dyDescent="0.35">
      <c r="A42" s="13" t="s">
        <v>100</v>
      </c>
      <c r="B42" s="14" t="s">
        <v>89</v>
      </c>
      <c r="C42" s="14" t="s">
        <v>146</v>
      </c>
      <c r="D42" s="14" t="s">
        <v>89</v>
      </c>
      <c r="E42" s="14" t="s">
        <v>89</v>
      </c>
      <c r="F42" s="14" t="s">
        <v>89</v>
      </c>
      <c r="G42" s="14" t="s">
        <v>89</v>
      </c>
      <c r="H42" s="14" t="s">
        <v>89</v>
      </c>
    </row>
    <row r="43" spans="1:8" ht="27.6" thickBot="1" x14ac:dyDescent="0.35">
      <c r="A43" s="13" t="s">
        <v>101</v>
      </c>
      <c r="B43" s="14" t="s">
        <v>89</v>
      </c>
      <c r="C43" s="14" t="s">
        <v>146</v>
      </c>
      <c r="D43" s="14" t="s">
        <v>89</v>
      </c>
      <c r="E43" s="14" t="s">
        <v>89</v>
      </c>
      <c r="F43" s="14" t="s">
        <v>89</v>
      </c>
      <c r="G43" s="14" t="s">
        <v>89</v>
      </c>
      <c r="H43" s="14" t="s">
        <v>89</v>
      </c>
    </row>
    <row r="44" spans="1:8" ht="27.6" thickBot="1" x14ac:dyDescent="0.35">
      <c r="A44" s="13" t="s">
        <v>102</v>
      </c>
      <c r="B44" s="14" t="s">
        <v>89</v>
      </c>
      <c r="C44" s="14" t="s">
        <v>147</v>
      </c>
      <c r="D44" s="14" t="s">
        <v>89</v>
      </c>
      <c r="E44" s="14" t="s">
        <v>89</v>
      </c>
      <c r="F44" s="14" t="s">
        <v>89</v>
      </c>
      <c r="G44" s="14" t="s">
        <v>89</v>
      </c>
      <c r="H44" s="14" t="s">
        <v>89</v>
      </c>
    </row>
    <row r="45" spans="1:8" ht="27.6" thickBot="1" x14ac:dyDescent="0.35">
      <c r="A45" s="13" t="s">
        <v>103</v>
      </c>
      <c r="B45" s="14" t="s">
        <v>89</v>
      </c>
      <c r="C45" s="14" t="s">
        <v>147</v>
      </c>
      <c r="D45" s="14" t="s">
        <v>89</v>
      </c>
      <c r="E45" s="14" t="s">
        <v>89</v>
      </c>
      <c r="F45" s="14" t="s">
        <v>89</v>
      </c>
      <c r="G45" s="14" t="s">
        <v>89</v>
      </c>
      <c r="H45" s="14" t="s">
        <v>89</v>
      </c>
    </row>
    <row r="46" spans="1:8" ht="27.6" thickBot="1" x14ac:dyDescent="0.35">
      <c r="A46" s="13" t="s">
        <v>104</v>
      </c>
      <c r="B46" s="14" t="s">
        <v>89</v>
      </c>
      <c r="C46" s="14" t="s">
        <v>148</v>
      </c>
      <c r="D46" s="14" t="s">
        <v>89</v>
      </c>
      <c r="E46" s="14" t="s">
        <v>89</v>
      </c>
      <c r="F46" s="14" t="s">
        <v>89</v>
      </c>
      <c r="G46" s="14" t="s">
        <v>89</v>
      </c>
      <c r="H46" s="14" t="s">
        <v>89</v>
      </c>
    </row>
    <row r="47" spans="1:8" ht="27.6" thickBot="1" x14ac:dyDescent="0.35">
      <c r="A47" s="13" t="s">
        <v>105</v>
      </c>
      <c r="B47" s="14" t="s">
        <v>89</v>
      </c>
      <c r="C47" s="14" t="s">
        <v>148</v>
      </c>
      <c r="D47" s="14" t="s">
        <v>89</v>
      </c>
      <c r="E47" s="14" t="s">
        <v>89</v>
      </c>
      <c r="F47" s="14" t="s">
        <v>89</v>
      </c>
      <c r="G47" s="14" t="s">
        <v>89</v>
      </c>
      <c r="H47" s="14" t="s">
        <v>89</v>
      </c>
    </row>
    <row r="48" spans="1:8" ht="27.6" thickBot="1" x14ac:dyDescent="0.35">
      <c r="A48" s="13" t="s">
        <v>106</v>
      </c>
      <c r="B48" s="14" t="s">
        <v>89</v>
      </c>
      <c r="C48" s="14" t="s">
        <v>148</v>
      </c>
      <c r="D48" s="14" t="s">
        <v>89</v>
      </c>
      <c r="E48" s="14" t="s">
        <v>89</v>
      </c>
      <c r="F48" s="14" t="s">
        <v>89</v>
      </c>
      <c r="G48" s="14" t="s">
        <v>89</v>
      </c>
      <c r="H48" s="14" t="s">
        <v>89</v>
      </c>
    </row>
    <row r="49" spans="1:8" ht="18.600000000000001" thickBot="1" x14ac:dyDescent="0.35">
      <c r="A49" s="13" t="s">
        <v>107</v>
      </c>
      <c r="B49" s="14" t="s">
        <v>89</v>
      </c>
      <c r="C49" s="14" t="s">
        <v>89</v>
      </c>
      <c r="D49" s="14" t="s">
        <v>89</v>
      </c>
      <c r="E49" s="14" t="s">
        <v>89</v>
      </c>
      <c r="F49" s="14" t="s">
        <v>89</v>
      </c>
      <c r="G49" s="14" t="s">
        <v>89</v>
      </c>
      <c r="H49" s="14" t="s">
        <v>89</v>
      </c>
    </row>
    <row r="50" spans="1:8" ht="18.600000000000001" thickBot="1" x14ac:dyDescent="0.35">
      <c r="A50" s="9"/>
    </row>
    <row r="51" spans="1:8" ht="18.600000000000001" thickBot="1" x14ac:dyDescent="0.35">
      <c r="A51" s="13" t="s">
        <v>108</v>
      </c>
      <c r="B51" s="13" t="s">
        <v>60</v>
      </c>
      <c r="C51" s="13" t="s">
        <v>61</v>
      </c>
      <c r="D51" s="13" t="s">
        <v>62</v>
      </c>
      <c r="E51" s="13" t="s">
        <v>63</v>
      </c>
      <c r="F51" s="13" t="s">
        <v>64</v>
      </c>
      <c r="G51" s="13" t="s">
        <v>65</v>
      </c>
      <c r="H51" s="13" t="s">
        <v>130</v>
      </c>
    </row>
    <row r="52" spans="1:8" ht="15" thickBot="1" x14ac:dyDescent="0.35">
      <c r="A52" s="13" t="s">
        <v>87</v>
      </c>
      <c r="B52" s="14">
        <v>3794.6</v>
      </c>
      <c r="C52" s="14">
        <v>44679.199999999997</v>
      </c>
      <c r="D52" s="14">
        <v>4149.3</v>
      </c>
      <c r="E52" s="14">
        <v>9636</v>
      </c>
      <c r="F52" s="14">
        <v>13293.8</v>
      </c>
      <c r="G52" s="14">
        <v>7538.6</v>
      </c>
      <c r="H52" s="14">
        <v>0</v>
      </c>
    </row>
    <row r="53" spans="1:8" ht="15" thickBot="1" x14ac:dyDescent="0.35">
      <c r="A53" s="13" t="s">
        <v>88</v>
      </c>
      <c r="B53" s="14">
        <v>3794.6</v>
      </c>
      <c r="C53" s="14">
        <v>28918.1</v>
      </c>
      <c r="D53" s="14">
        <v>0</v>
      </c>
      <c r="E53" s="14">
        <v>0</v>
      </c>
      <c r="F53" s="14">
        <v>4529.2</v>
      </c>
      <c r="G53" s="14">
        <v>0</v>
      </c>
      <c r="H53" s="14">
        <v>0</v>
      </c>
    </row>
    <row r="54" spans="1:8" ht="15" thickBot="1" x14ac:dyDescent="0.35">
      <c r="A54" s="13" t="s">
        <v>90</v>
      </c>
      <c r="B54" s="14">
        <v>3794.6</v>
      </c>
      <c r="C54" s="14">
        <v>8288.4</v>
      </c>
      <c r="D54" s="14">
        <v>0</v>
      </c>
      <c r="E54" s="14">
        <v>0</v>
      </c>
      <c r="F54" s="14">
        <v>759.9</v>
      </c>
      <c r="G54" s="14">
        <v>0</v>
      </c>
      <c r="H54" s="14">
        <v>0</v>
      </c>
    </row>
    <row r="55" spans="1:8" ht="15" thickBot="1" x14ac:dyDescent="0.35">
      <c r="A55" s="13" t="s">
        <v>91</v>
      </c>
      <c r="B55" s="14">
        <v>354.6</v>
      </c>
      <c r="C55" s="14">
        <v>8288.4</v>
      </c>
      <c r="D55" s="14">
        <v>0</v>
      </c>
      <c r="E55" s="14">
        <v>0</v>
      </c>
      <c r="F55" s="14">
        <v>759.9</v>
      </c>
      <c r="G55" s="14">
        <v>0</v>
      </c>
      <c r="H55" s="14">
        <v>0</v>
      </c>
    </row>
    <row r="56" spans="1:8" ht="15" thickBot="1" x14ac:dyDescent="0.35">
      <c r="A56" s="13" t="s">
        <v>92</v>
      </c>
      <c r="B56" s="14">
        <v>0</v>
      </c>
      <c r="C56" s="14">
        <v>7928.7</v>
      </c>
      <c r="D56" s="14">
        <v>0</v>
      </c>
      <c r="E56" s="14">
        <v>0</v>
      </c>
      <c r="F56" s="14">
        <v>759.9</v>
      </c>
      <c r="G56" s="14">
        <v>0</v>
      </c>
      <c r="H56" s="14">
        <v>0</v>
      </c>
    </row>
    <row r="57" spans="1:8" ht="15" thickBot="1" x14ac:dyDescent="0.35">
      <c r="A57" s="13" t="s">
        <v>93</v>
      </c>
      <c r="B57" s="14">
        <v>0</v>
      </c>
      <c r="C57" s="14">
        <v>7928.7</v>
      </c>
      <c r="D57" s="14">
        <v>0</v>
      </c>
      <c r="E57" s="14">
        <v>0</v>
      </c>
      <c r="F57" s="14">
        <v>759.9</v>
      </c>
      <c r="G57" s="14">
        <v>0</v>
      </c>
      <c r="H57" s="14">
        <v>0</v>
      </c>
    </row>
    <row r="58" spans="1:8" ht="15" thickBot="1" x14ac:dyDescent="0.35">
      <c r="A58" s="13" t="s">
        <v>94</v>
      </c>
      <c r="B58" s="14">
        <v>0</v>
      </c>
      <c r="C58" s="14">
        <v>7928.7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</row>
    <row r="59" spans="1:8" ht="15" thickBot="1" x14ac:dyDescent="0.35">
      <c r="A59" s="13" t="s">
        <v>95</v>
      </c>
      <c r="B59" s="14">
        <v>0</v>
      </c>
      <c r="C59" s="14">
        <v>7928.7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</row>
    <row r="60" spans="1:8" ht="15" thickBot="1" x14ac:dyDescent="0.35">
      <c r="A60" s="13" t="s">
        <v>96</v>
      </c>
      <c r="B60" s="14">
        <v>0</v>
      </c>
      <c r="C60" s="14">
        <v>7928.7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ht="15" thickBot="1" x14ac:dyDescent="0.35">
      <c r="A61" s="13" t="s">
        <v>97</v>
      </c>
      <c r="B61" s="14">
        <v>0</v>
      </c>
      <c r="C61" s="14">
        <v>5446.2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ht="15" thickBot="1" x14ac:dyDescent="0.35">
      <c r="A62" s="13" t="s">
        <v>98</v>
      </c>
      <c r="B62" s="14">
        <v>0</v>
      </c>
      <c r="C62" s="14">
        <v>4554.6000000000004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ht="15" thickBot="1" x14ac:dyDescent="0.35">
      <c r="A63" s="13" t="s">
        <v>99</v>
      </c>
      <c r="B63" s="14">
        <v>0</v>
      </c>
      <c r="C63" s="14">
        <v>4554.6000000000004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</row>
    <row r="64" spans="1:8" ht="15" thickBot="1" x14ac:dyDescent="0.35">
      <c r="A64" s="13" t="s">
        <v>100</v>
      </c>
      <c r="B64" s="14">
        <v>0</v>
      </c>
      <c r="C64" s="14">
        <v>4554.6000000000004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</row>
    <row r="65" spans="1:12" ht="15" thickBot="1" x14ac:dyDescent="0.35">
      <c r="A65" s="13" t="s">
        <v>101</v>
      </c>
      <c r="B65" s="14">
        <v>0</v>
      </c>
      <c r="C65" s="14">
        <v>4554.6000000000004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</row>
    <row r="66" spans="1:12" ht="15" thickBot="1" x14ac:dyDescent="0.35">
      <c r="A66" s="13" t="s">
        <v>102</v>
      </c>
      <c r="B66" s="14">
        <v>0</v>
      </c>
      <c r="C66" s="14">
        <v>4149.3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</row>
    <row r="67" spans="1:12" ht="15" thickBot="1" x14ac:dyDescent="0.35">
      <c r="A67" s="13" t="s">
        <v>103</v>
      </c>
      <c r="B67" s="14">
        <v>0</v>
      </c>
      <c r="C67" s="14">
        <v>4149.3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</row>
    <row r="68" spans="1:12" ht="15" thickBot="1" x14ac:dyDescent="0.35">
      <c r="A68" s="13" t="s">
        <v>104</v>
      </c>
      <c r="B68" s="14">
        <v>0</v>
      </c>
      <c r="C68" s="14">
        <v>709.3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</row>
    <row r="69" spans="1:12" ht="15" thickBot="1" x14ac:dyDescent="0.35">
      <c r="A69" s="13" t="s">
        <v>105</v>
      </c>
      <c r="B69" s="14">
        <v>0</v>
      </c>
      <c r="C69" s="14">
        <v>709.3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</row>
    <row r="70" spans="1:12" ht="15" thickBot="1" x14ac:dyDescent="0.35">
      <c r="A70" s="13" t="s">
        <v>106</v>
      </c>
      <c r="B70" s="14">
        <v>0</v>
      </c>
      <c r="C70" s="14">
        <v>709.3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12" ht="15" thickBot="1" x14ac:dyDescent="0.35">
      <c r="A71" s="13" t="s">
        <v>107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12" ht="18.600000000000001" thickBot="1" x14ac:dyDescent="0.35">
      <c r="A72" s="9"/>
    </row>
    <row r="73" spans="1:12" ht="18.600000000000001" thickBot="1" x14ac:dyDescent="0.35">
      <c r="A73" s="13" t="s">
        <v>109</v>
      </c>
      <c r="B73" s="13" t="s">
        <v>60</v>
      </c>
      <c r="C73" s="13" t="s">
        <v>61</v>
      </c>
      <c r="D73" s="13" t="s">
        <v>62</v>
      </c>
      <c r="E73" s="13" t="s">
        <v>63</v>
      </c>
      <c r="F73" s="13" t="s">
        <v>64</v>
      </c>
      <c r="G73" s="13" t="s">
        <v>65</v>
      </c>
      <c r="H73" s="13" t="s">
        <v>130</v>
      </c>
      <c r="I73" s="13" t="s">
        <v>110</v>
      </c>
      <c r="J73" s="13" t="s">
        <v>111</v>
      </c>
      <c r="K73" s="13" t="s">
        <v>112</v>
      </c>
      <c r="L73" s="13" t="s">
        <v>113</v>
      </c>
    </row>
    <row r="74" spans="1:12" ht="15" thickBot="1" x14ac:dyDescent="0.35">
      <c r="A74" s="13" t="s">
        <v>66</v>
      </c>
      <c r="B74" s="14">
        <v>3794.6</v>
      </c>
      <c r="C74" s="14">
        <v>4554.6000000000004</v>
      </c>
      <c r="D74" s="14">
        <v>0</v>
      </c>
      <c r="E74" s="14">
        <v>9636</v>
      </c>
      <c r="F74" s="14">
        <v>0</v>
      </c>
      <c r="G74" s="14">
        <v>7538.6</v>
      </c>
      <c r="H74" s="14">
        <v>0</v>
      </c>
      <c r="I74" s="14">
        <v>25523.7</v>
      </c>
      <c r="J74" s="14">
        <v>15390</v>
      </c>
      <c r="K74" s="14">
        <v>-10133.700000000001</v>
      </c>
      <c r="L74" s="14">
        <v>-65.849999999999994</v>
      </c>
    </row>
    <row r="75" spans="1:12" ht="15" thickBot="1" x14ac:dyDescent="0.35">
      <c r="A75" s="13" t="s">
        <v>67</v>
      </c>
      <c r="B75" s="14">
        <v>3794.6</v>
      </c>
      <c r="C75" s="14">
        <v>7928.7</v>
      </c>
      <c r="D75" s="14">
        <v>0</v>
      </c>
      <c r="E75" s="14">
        <v>9636</v>
      </c>
      <c r="F75" s="14">
        <v>0</v>
      </c>
      <c r="G75" s="14">
        <v>7538.6</v>
      </c>
      <c r="H75" s="14">
        <v>0</v>
      </c>
      <c r="I75" s="14">
        <v>28897.8</v>
      </c>
      <c r="J75" s="14">
        <v>39890</v>
      </c>
      <c r="K75" s="14">
        <v>10992.2</v>
      </c>
      <c r="L75" s="14">
        <v>27.56</v>
      </c>
    </row>
    <row r="76" spans="1:12" ht="15" thickBot="1" x14ac:dyDescent="0.35">
      <c r="A76" s="13" t="s">
        <v>68</v>
      </c>
      <c r="B76" s="14">
        <v>3794.6</v>
      </c>
      <c r="C76" s="14">
        <v>7928.7</v>
      </c>
      <c r="D76" s="14">
        <v>4149.3</v>
      </c>
      <c r="E76" s="14">
        <v>0</v>
      </c>
      <c r="F76" s="14">
        <v>4529.2</v>
      </c>
      <c r="G76" s="14">
        <v>0</v>
      </c>
      <c r="H76" s="14">
        <v>0</v>
      </c>
      <c r="I76" s="14">
        <v>20401.8</v>
      </c>
      <c r="J76" s="14">
        <v>18890</v>
      </c>
      <c r="K76" s="14">
        <v>-1511.8</v>
      </c>
      <c r="L76" s="14">
        <v>-8</v>
      </c>
    </row>
    <row r="77" spans="1:12" ht="15" thickBot="1" x14ac:dyDescent="0.35">
      <c r="A77" s="13" t="s">
        <v>69</v>
      </c>
      <c r="B77" s="14">
        <v>3794.6</v>
      </c>
      <c r="C77" s="14">
        <v>7928.7</v>
      </c>
      <c r="D77" s="14">
        <v>4149.3</v>
      </c>
      <c r="E77" s="14">
        <v>9636</v>
      </c>
      <c r="F77" s="14">
        <v>0</v>
      </c>
      <c r="G77" s="14">
        <v>7538.6</v>
      </c>
      <c r="H77" s="14">
        <v>0</v>
      </c>
      <c r="I77" s="14">
        <v>33047.1</v>
      </c>
      <c r="J77" s="14">
        <v>36847</v>
      </c>
      <c r="K77" s="14">
        <v>3799.9</v>
      </c>
      <c r="L77" s="14">
        <v>10.31</v>
      </c>
    </row>
    <row r="78" spans="1:12" ht="15" thickBot="1" x14ac:dyDescent="0.35">
      <c r="A78" s="13" t="s">
        <v>70</v>
      </c>
      <c r="B78" s="14">
        <v>354.6</v>
      </c>
      <c r="C78" s="14">
        <v>4554.6000000000004</v>
      </c>
      <c r="D78" s="14">
        <v>4149.3</v>
      </c>
      <c r="E78" s="14">
        <v>0</v>
      </c>
      <c r="F78" s="14">
        <v>0</v>
      </c>
      <c r="G78" s="14">
        <v>0</v>
      </c>
      <c r="H78" s="14">
        <v>0</v>
      </c>
      <c r="I78" s="14">
        <v>9058.4</v>
      </c>
      <c r="J78" s="14">
        <v>9690</v>
      </c>
      <c r="K78" s="14">
        <v>631.6</v>
      </c>
      <c r="L78" s="14">
        <v>6.52</v>
      </c>
    </row>
    <row r="79" spans="1:12" ht="15" thickBot="1" x14ac:dyDescent="0.35">
      <c r="A79" s="13" t="s">
        <v>71</v>
      </c>
      <c r="B79" s="14">
        <v>3794.6</v>
      </c>
      <c r="C79" s="14">
        <v>4554.6000000000004</v>
      </c>
      <c r="D79" s="14">
        <v>0</v>
      </c>
      <c r="E79" s="14">
        <v>9636</v>
      </c>
      <c r="F79" s="14">
        <v>759.9</v>
      </c>
      <c r="G79" s="14">
        <v>7538.6</v>
      </c>
      <c r="H79" s="14">
        <v>0</v>
      </c>
      <c r="I79" s="14">
        <v>26283.7</v>
      </c>
      <c r="J79" s="14">
        <v>16890</v>
      </c>
      <c r="K79" s="14">
        <v>-9393.7000000000007</v>
      </c>
      <c r="L79" s="14">
        <v>-55.62</v>
      </c>
    </row>
    <row r="80" spans="1:12" ht="15" thickBot="1" x14ac:dyDescent="0.35">
      <c r="A80" s="13" t="s">
        <v>72</v>
      </c>
      <c r="B80" s="14">
        <v>3794.6</v>
      </c>
      <c r="C80" s="14">
        <v>8288.4</v>
      </c>
      <c r="D80" s="14">
        <v>4149.3</v>
      </c>
      <c r="E80" s="14">
        <v>0</v>
      </c>
      <c r="F80" s="14">
        <v>4529.2</v>
      </c>
      <c r="G80" s="14">
        <v>0</v>
      </c>
      <c r="H80" s="14">
        <v>0</v>
      </c>
      <c r="I80" s="14">
        <v>20761.5</v>
      </c>
      <c r="J80" s="14">
        <v>19600</v>
      </c>
      <c r="K80" s="14">
        <v>-1161.5</v>
      </c>
      <c r="L80" s="14">
        <v>-5.93</v>
      </c>
    </row>
    <row r="81" spans="1:12" ht="15" thickBot="1" x14ac:dyDescent="0.35">
      <c r="A81" s="13" t="s">
        <v>73</v>
      </c>
      <c r="B81" s="14">
        <v>3794.6</v>
      </c>
      <c r="C81" s="14">
        <v>5446.2</v>
      </c>
      <c r="D81" s="14">
        <v>4149.3</v>
      </c>
      <c r="E81" s="14">
        <v>9636</v>
      </c>
      <c r="F81" s="14">
        <v>4529.2</v>
      </c>
      <c r="G81" s="14">
        <v>7538.6</v>
      </c>
      <c r="H81" s="14">
        <v>0</v>
      </c>
      <c r="I81" s="14">
        <v>35093.9</v>
      </c>
      <c r="J81" s="14">
        <v>34990</v>
      </c>
      <c r="K81" s="14">
        <v>-103.9</v>
      </c>
      <c r="L81" s="14">
        <v>-0.3</v>
      </c>
    </row>
    <row r="82" spans="1:12" ht="15" thickBot="1" x14ac:dyDescent="0.35">
      <c r="A82" s="13" t="s">
        <v>74</v>
      </c>
      <c r="B82" s="14">
        <v>3794.6</v>
      </c>
      <c r="C82" s="14">
        <v>4149.3</v>
      </c>
      <c r="D82" s="14">
        <v>0</v>
      </c>
      <c r="E82" s="14">
        <v>9636</v>
      </c>
      <c r="F82" s="14">
        <v>759.9</v>
      </c>
      <c r="G82" s="14">
        <v>7538.6</v>
      </c>
      <c r="H82" s="14">
        <v>0</v>
      </c>
      <c r="I82" s="14">
        <v>25878.400000000001</v>
      </c>
      <c r="J82" s="14">
        <v>34190</v>
      </c>
      <c r="K82" s="14">
        <v>8311.6</v>
      </c>
      <c r="L82" s="14">
        <v>24.31</v>
      </c>
    </row>
    <row r="83" spans="1:12" ht="15" thickBot="1" x14ac:dyDescent="0.35">
      <c r="A83" s="13" t="s">
        <v>75</v>
      </c>
      <c r="B83" s="14">
        <v>3794.6</v>
      </c>
      <c r="C83" s="14">
        <v>4149.3</v>
      </c>
      <c r="D83" s="14">
        <v>0</v>
      </c>
      <c r="E83" s="14">
        <v>9636</v>
      </c>
      <c r="F83" s="14">
        <v>759.9</v>
      </c>
      <c r="G83" s="14">
        <v>7538.6</v>
      </c>
      <c r="H83" s="14">
        <v>0</v>
      </c>
      <c r="I83" s="14">
        <v>25878.400000000001</v>
      </c>
      <c r="J83" s="14">
        <v>33890</v>
      </c>
      <c r="K83" s="14">
        <v>8011.6</v>
      </c>
      <c r="L83" s="14">
        <v>23.64</v>
      </c>
    </row>
    <row r="84" spans="1:12" ht="15" thickBot="1" x14ac:dyDescent="0.35">
      <c r="A84" s="13" t="s">
        <v>76</v>
      </c>
      <c r="B84" s="14">
        <v>3794.6</v>
      </c>
      <c r="C84" s="14">
        <v>0</v>
      </c>
      <c r="D84" s="14">
        <v>0</v>
      </c>
      <c r="E84" s="14">
        <v>9636</v>
      </c>
      <c r="F84" s="14">
        <v>0</v>
      </c>
      <c r="G84" s="14">
        <v>7538.6</v>
      </c>
      <c r="H84" s="14">
        <v>0</v>
      </c>
      <c r="I84" s="14">
        <v>20969.2</v>
      </c>
      <c r="J84" s="14">
        <v>26000</v>
      </c>
      <c r="K84" s="14">
        <v>5030.8</v>
      </c>
      <c r="L84" s="14">
        <v>19.350000000000001</v>
      </c>
    </row>
    <row r="85" spans="1:12" ht="15" thickBot="1" x14ac:dyDescent="0.35">
      <c r="A85" s="13" t="s">
        <v>77</v>
      </c>
      <c r="B85" s="14">
        <v>3794.6</v>
      </c>
      <c r="C85" s="14">
        <v>28918.1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32712.7</v>
      </c>
      <c r="J85" s="14">
        <v>22190</v>
      </c>
      <c r="K85" s="14">
        <v>-10522.7</v>
      </c>
      <c r="L85" s="14">
        <v>-47.42</v>
      </c>
    </row>
    <row r="86" spans="1:12" ht="15" thickBot="1" x14ac:dyDescent="0.35">
      <c r="A86" s="13" t="s">
        <v>78</v>
      </c>
      <c r="B86" s="14">
        <v>3794.6</v>
      </c>
      <c r="C86" s="14">
        <v>7928.7</v>
      </c>
      <c r="D86" s="14">
        <v>0</v>
      </c>
      <c r="E86" s="14">
        <v>0</v>
      </c>
      <c r="F86" s="14">
        <v>13293.8</v>
      </c>
      <c r="G86" s="14">
        <v>0</v>
      </c>
      <c r="H86" s="14">
        <v>0</v>
      </c>
      <c r="I86" s="14">
        <v>25017.1</v>
      </c>
      <c r="J86" s="14">
        <v>24690</v>
      </c>
      <c r="K86" s="14">
        <v>-327.10000000000002</v>
      </c>
      <c r="L86" s="14">
        <v>-1.32</v>
      </c>
    </row>
    <row r="87" spans="1:12" ht="15" thickBot="1" x14ac:dyDescent="0.35">
      <c r="A87" s="13" t="s">
        <v>79</v>
      </c>
      <c r="B87" s="14">
        <v>354.6</v>
      </c>
      <c r="C87" s="14">
        <v>7928.7</v>
      </c>
      <c r="D87" s="14">
        <v>4149.3</v>
      </c>
      <c r="E87" s="14">
        <v>9636</v>
      </c>
      <c r="F87" s="14">
        <v>0</v>
      </c>
      <c r="G87" s="14">
        <v>0</v>
      </c>
      <c r="H87" s="14">
        <v>0</v>
      </c>
      <c r="I87" s="14">
        <v>22068.5</v>
      </c>
      <c r="J87" s="14">
        <v>21780</v>
      </c>
      <c r="K87" s="14">
        <v>-288.5</v>
      </c>
      <c r="L87" s="14">
        <v>-1.32</v>
      </c>
    </row>
    <row r="88" spans="1:12" ht="15" thickBot="1" x14ac:dyDescent="0.35">
      <c r="A88" s="13" t="s">
        <v>80</v>
      </c>
      <c r="B88" s="14">
        <v>3794.6</v>
      </c>
      <c r="C88" s="14">
        <v>44679.199999999997</v>
      </c>
      <c r="D88" s="14">
        <v>0</v>
      </c>
      <c r="E88" s="14">
        <v>9636</v>
      </c>
      <c r="F88" s="14">
        <v>0</v>
      </c>
      <c r="G88" s="14">
        <v>7538.6</v>
      </c>
      <c r="H88" s="14">
        <v>0</v>
      </c>
      <c r="I88" s="14">
        <v>65648.399999999994</v>
      </c>
      <c r="J88" s="14">
        <v>64790</v>
      </c>
      <c r="K88" s="14">
        <v>-858.4</v>
      </c>
      <c r="L88" s="14">
        <v>-1.32</v>
      </c>
    </row>
    <row r="89" spans="1:12" ht="15" thickBot="1" x14ac:dyDescent="0.35">
      <c r="A89" s="13" t="s">
        <v>81</v>
      </c>
      <c r="B89" s="14">
        <v>3794.6</v>
      </c>
      <c r="C89" s="14">
        <v>709.3</v>
      </c>
      <c r="D89" s="14">
        <v>4149.3</v>
      </c>
      <c r="E89" s="14">
        <v>0</v>
      </c>
      <c r="F89" s="14">
        <v>0</v>
      </c>
      <c r="G89" s="14">
        <v>0</v>
      </c>
      <c r="H89" s="14">
        <v>0</v>
      </c>
      <c r="I89" s="14">
        <v>8653.1</v>
      </c>
      <c r="J89" s="14">
        <v>8890</v>
      </c>
      <c r="K89" s="14">
        <v>236.9</v>
      </c>
      <c r="L89" s="14">
        <v>2.66</v>
      </c>
    </row>
    <row r="90" spans="1:12" ht="15" thickBot="1" x14ac:dyDescent="0.35">
      <c r="A90" s="13" t="s">
        <v>82</v>
      </c>
      <c r="B90" s="14">
        <v>3794.6</v>
      </c>
      <c r="C90" s="14">
        <v>4149.3</v>
      </c>
      <c r="D90" s="14">
        <v>4149.3</v>
      </c>
      <c r="E90" s="14">
        <v>0</v>
      </c>
      <c r="F90" s="14">
        <v>0</v>
      </c>
      <c r="G90" s="14">
        <v>0</v>
      </c>
      <c r="H90" s="14">
        <v>0</v>
      </c>
      <c r="I90" s="14">
        <v>12093.1</v>
      </c>
      <c r="J90" s="14">
        <v>8190</v>
      </c>
      <c r="K90" s="14">
        <v>-3903.1</v>
      </c>
      <c r="L90" s="14">
        <v>-47.66</v>
      </c>
    </row>
    <row r="91" spans="1:12" ht="15" thickBot="1" x14ac:dyDescent="0.35">
      <c r="A91" s="13" t="s">
        <v>83</v>
      </c>
      <c r="B91" s="14">
        <v>3794.6</v>
      </c>
      <c r="C91" s="14">
        <v>5446.2</v>
      </c>
      <c r="D91" s="14">
        <v>0</v>
      </c>
      <c r="E91" s="14">
        <v>9636</v>
      </c>
      <c r="F91" s="14">
        <v>0</v>
      </c>
      <c r="G91" s="14">
        <v>7538.6</v>
      </c>
      <c r="H91" s="14">
        <v>0</v>
      </c>
      <c r="I91" s="14">
        <v>26415.4</v>
      </c>
      <c r="J91" s="14">
        <v>17150</v>
      </c>
      <c r="K91" s="14">
        <v>-9265.4</v>
      </c>
      <c r="L91" s="14">
        <v>-54.03</v>
      </c>
    </row>
    <row r="92" spans="1:12" ht="15" thickBot="1" x14ac:dyDescent="0.35">
      <c r="A92" s="13" t="s">
        <v>84</v>
      </c>
      <c r="B92" s="14">
        <v>3794.6</v>
      </c>
      <c r="C92" s="14">
        <v>28918.1</v>
      </c>
      <c r="D92" s="14">
        <v>0</v>
      </c>
      <c r="E92" s="14">
        <v>9636</v>
      </c>
      <c r="F92" s="14">
        <v>4529.2</v>
      </c>
      <c r="G92" s="14">
        <v>7538.6</v>
      </c>
      <c r="H92" s="14">
        <v>0</v>
      </c>
      <c r="I92" s="14">
        <v>54416.5</v>
      </c>
      <c r="J92" s="14">
        <v>60890</v>
      </c>
      <c r="K92" s="14">
        <v>6473.5</v>
      </c>
      <c r="L92" s="14">
        <v>10.63</v>
      </c>
    </row>
    <row r="93" spans="1:12" ht="15" thickBot="1" x14ac:dyDescent="0.35">
      <c r="A93" s="13" t="s">
        <v>85</v>
      </c>
      <c r="B93" s="14">
        <v>3794.6</v>
      </c>
      <c r="C93" s="14">
        <v>4554.6000000000004</v>
      </c>
      <c r="D93" s="14">
        <v>4149.3</v>
      </c>
      <c r="E93" s="14">
        <v>0</v>
      </c>
      <c r="F93" s="14">
        <v>0</v>
      </c>
      <c r="G93" s="14">
        <v>0</v>
      </c>
      <c r="H93" s="14">
        <v>0</v>
      </c>
      <c r="I93" s="14">
        <v>12498.4</v>
      </c>
      <c r="J93" s="14">
        <v>16480</v>
      </c>
      <c r="K93" s="14">
        <v>3981.6</v>
      </c>
      <c r="L93" s="14">
        <v>24.16</v>
      </c>
    </row>
    <row r="94" spans="1:12" ht="15" thickBot="1" x14ac:dyDescent="0.35"/>
    <row r="95" spans="1:12" ht="18.600000000000001" thickBot="1" x14ac:dyDescent="0.35">
      <c r="A95" s="15" t="s">
        <v>114</v>
      </c>
      <c r="B95" s="16">
        <v>83091.5</v>
      </c>
    </row>
    <row r="96" spans="1:12" ht="18.600000000000001" thickBot="1" x14ac:dyDescent="0.35">
      <c r="A96" s="15" t="s">
        <v>115</v>
      </c>
      <c r="B96" s="16">
        <v>0</v>
      </c>
    </row>
    <row r="97" spans="1:2" ht="18.600000000000001" thickBot="1" x14ac:dyDescent="0.35">
      <c r="A97" s="15" t="s">
        <v>116</v>
      </c>
      <c r="B97" s="16">
        <v>531317.1</v>
      </c>
    </row>
    <row r="98" spans="1:2" ht="18.600000000000001" thickBot="1" x14ac:dyDescent="0.35">
      <c r="A98" s="15" t="s">
        <v>117</v>
      </c>
      <c r="B98" s="16">
        <v>531317</v>
      </c>
    </row>
    <row r="99" spans="1:2" ht="27.6" thickBot="1" x14ac:dyDescent="0.35">
      <c r="A99" s="15" t="s">
        <v>118</v>
      </c>
      <c r="B99" s="16">
        <v>0.1</v>
      </c>
    </row>
    <row r="100" spans="1:2" ht="27.6" thickBot="1" x14ac:dyDescent="0.35">
      <c r="A100" s="15" t="s">
        <v>119</v>
      </c>
      <c r="B100" s="16"/>
    </row>
    <row r="101" spans="1:2" ht="27.6" thickBot="1" x14ac:dyDescent="0.35">
      <c r="A101" s="15" t="s">
        <v>120</v>
      </c>
      <c r="B101" s="16"/>
    </row>
    <row r="102" spans="1:2" ht="18.600000000000001" thickBot="1" x14ac:dyDescent="0.35">
      <c r="A102" s="15" t="s">
        <v>121</v>
      </c>
      <c r="B102" s="16">
        <v>0</v>
      </c>
    </row>
    <row r="104" spans="1:2" x14ac:dyDescent="0.3">
      <c r="A104" s="1" t="s">
        <v>122</v>
      </c>
    </row>
    <row r="106" spans="1:2" x14ac:dyDescent="0.3">
      <c r="A106" s="17" t="s">
        <v>123</v>
      </c>
    </row>
    <row r="107" spans="1:2" x14ac:dyDescent="0.3">
      <c r="A107" s="17" t="s">
        <v>149</v>
      </c>
    </row>
  </sheetData>
  <hyperlinks>
    <hyperlink ref="A104" r:id="rId1" display="https://miau.my-x.hu/myx-free/coco/test/408177520231204195410.html" xr:uid="{6061C5A7-B547-4FB5-B6FA-4369AD6EC3A7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EBF3-F5A0-4ED3-A296-FC6CEFBDAFB5}">
  <sheetPr>
    <tabColor rgb="FFC00000"/>
  </sheetPr>
  <dimension ref="A1:L107"/>
  <sheetViews>
    <sheetView topLeftCell="A64" workbookViewId="0">
      <selection activeCell="B8" sqref="B8"/>
    </sheetView>
  </sheetViews>
  <sheetFormatPr defaultRowHeight="14.4" x14ac:dyDescent="0.3"/>
  <sheetData>
    <row r="1" spans="1:12" ht="18" x14ac:dyDescent="0.3">
      <c r="A1" s="9"/>
    </row>
    <row r="2" spans="1:12" x14ac:dyDescent="0.3">
      <c r="A2" s="10"/>
    </row>
    <row r="5" spans="1:12" ht="30.6" x14ac:dyDescent="0.3">
      <c r="A5" s="11" t="s">
        <v>53</v>
      </c>
      <c r="B5" s="12">
        <v>9046419</v>
      </c>
      <c r="C5" s="11" t="s">
        <v>54</v>
      </c>
      <c r="D5" s="12">
        <v>20</v>
      </c>
      <c r="E5" s="11" t="s">
        <v>55</v>
      </c>
      <c r="F5" s="12">
        <v>7</v>
      </c>
      <c r="G5" s="11" t="s">
        <v>56</v>
      </c>
      <c r="H5" s="12">
        <v>20</v>
      </c>
      <c r="I5" s="11" t="s">
        <v>57</v>
      </c>
      <c r="J5" s="12">
        <v>0</v>
      </c>
      <c r="K5" s="11" t="s">
        <v>58</v>
      </c>
      <c r="L5" s="12" t="s">
        <v>152</v>
      </c>
    </row>
    <row r="6" spans="1:12" ht="18.600000000000001" thickBot="1" x14ac:dyDescent="0.35">
      <c r="A6" s="9"/>
    </row>
    <row r="7" spans="1:12" ht="15" thickBot="1" x14ac:dyDescent="0.35">
      <c r="A7" s="13" t="s">
        <v>59</v>
      </c>
      <c r="B7" s="13" t="s">
        <v>60</v>
      </c>
      <c r="C7" s="13" t="s">
        <v>61</v>
      </c>
      <c r="D7" s="13" t="s">
        <v>62</v>
      </c>
      <c r="E7" s="13" t="s">
        <v>63</v>
      </c>
      <c r="F7" s="13" t="s">
        <v>64</v>
      </c>
      <c r="G7" s="13" t="s">
        <v>65</v>
      </c>
      <c r="H7" s="13" t="s">
        <v>130</v>
      </c>
      <c r="I7" s="13" t="s">
        <v>131</v>
      </c>
    </row>
    <row r="8" spans="1:12" ht="15" thickBot="1" x14ac:dyDescent="0.35">
      <c r="A8" s="13" t="s">
        <v>66</v>
      </c>
      <c r="B8" s="14">
        <v>20</v>
      </c>
      <c r="C8" s="14">
        <v>8</v>
      </c>
      <c r="D8" s="14">
        <v>11</v>
      </c>
      <c r="E8" s="14">
        <v>20</v>
      </c>
      <c r="F8" s="14">
        <v>12</v>
      </c>
      <c r="G8" s="14">
        <v>20</v>
      </c>
      <c r="H8" s="14">
        <v>20</v>
      </c>
      <c r="I8" s="14">
        <v>15390</v>
      </c>
    </row>
    <row r="9" spans="1:12" ht="15" thickBot="1" x14ac:dyDescent="0.35">
      <c r="A9" s="13" t="s">
        <v>67</v>
      </c>
      <c r="B9" s="14">
        <v>20</v>
      </c>
      <c r="C9" s="14">
        <v>16</v>
      </c>
      <c r="D9" s="14">
        <v>11</v>
      </c>
      <c r="E9" s="14">
        <v>20</v>
      </c>
      <c r="F9" s="14">
        <v>4</v>
      </c>
      <c r="G9" s="14">
        <v>20</v>
      </c>
      <c r="H9" s="14">
        <v>20</v>
      </c>
      <c r="I9" s="14">
        <v>39890</v>
      </c>
    </row>
    <row r="10" spans="1:12" ht="15" thickBot="1" x14ac:dyDescent="0.35">
      <c r="A10" s="13" t="s">
        <v>68</v>
      </c>
      <c r="B10" s="14">
        <v>20</v>
      </c>
      <c r="C10" s="14">
        <v>16</v>
      </c>
      <c r="D10" s="14">
        <v>20</v>
      </c>
      <c r="E10" s="14">
        <v>8</v>
      </c>
      <c r="F10" s="14">
        <v>19</v>
      </c>
      <c r="G10" s="14">
        <v>9</v>
      </c>
      <c r="H10" s="14">
        <v>20</v>
      </c>
      <c r="I10" s="14">
        <v>18890</v>
      </c>
    </row>
    <row r="11" spans="1:12" ht="15" thickBot="1" x14ac:dyDescent="0.35">
      <c r="A11" s="13" t="s">
        <v>69</v>
      </c>
      <c r="B11" s="14">
        <v>20</v>
      </c>
      <c r="C11" s="14">
        <v>16</v>
      </c>
      <c r="D11" s="14">
        <v>20</v>
      </c>
      <c r="E11" s="14">
        <v>20</v>
      </c>
      <c r="F11" s="14">
        <v>12</v>
      </c>
      <c r="G11" s="14">
        <v>20</v>
      </c>
      <c r="H11" s="14">
        <v>20</v>
      </c>
      <c r="I11" s="14">
        <v>36847</v>
      </c>
    </row>
    <row r="12" spans="1:12" ht="15" thickBot="1" x14ac:dyDescent="0.35">
      <c r="A12" s="13" t="s">
        <v>70</v>
      </c>
      <c r="B12" s="14">
        <v>17</v>
      </c>
      <c r="C12" s="14">
        <v>7</v>
      </c>
      <c r="D12" s="14">
        <v>20</v>
      </c>
      <c r="E12" s="14">
        <v>8</v>
      </c>
      <c r="F12" s="14">
        <v>12</v>
      </c>
      <c r="G12" s="14">
        <v>9</v>
      </c>
      <c r="H12" s="14">
        <v>20</v>
      </c>
      <c r="I12" s="14">
        <v>9690</v>
      </c>
    </row>
    <row r="13" spans="1:12" ht="15" thickBot="1" x14ac:dyDescent="0.35">
      <c r="A13" s="13" t="s">
        <v>71</v>
      </c>
      <c r="B13" s="14">
        <v>18</v>
      </c>
      <c r="C13" s="14">
        <v>9</v>
      </c>
      <c r="D13" s="14">
        <v>11</v>
      </c>
      <c r="E13" s="14">
        <v>20</v>
      </c>
      <c r="F13" s="14">
        <v>15</v>
      </c>
      <c r="G13" s="14">
        <v>20</v>
      </c>
      <c r="H13" s="14">
        <v>20</v>
      </c>
      <c r="I13" s="14">
        <v>16890</v>
      </c>
    </row>
    <row r="14" spans="1:12" ht="15" thickBot="1" x14ac:dyDescent="0.35">
      <c r="A14" s="13" t="s">
        <v>72</v>
      </c>
      <c r="B14" s="14">
        <v>18</v>
      </c>
      <c r="C14" s="14">
        <v>17</v>
      </c>
      <c r="D14" s="14">
        <v>20</v>
      </c>
      <c r="E14" s="14">
        <v>8</v>
      </c>
      <c r="F14" s="14">
        <v>19</v>
      </c>
      <c r="G14" s="14">
        <v>9</v>
      </c>
      <c r="H14" s="14">
        <v>20</v>
      </c>
      <c r="I14" s="14">
        <v>19600</v>
      </c>
    </row>
    <row r="15" spans="1:12" ht="15" thickBot="1" x14ac:dyDescent="0.35">
      <c r="A15" s="13" t="s">
        <v>73</v>
      </c>
      <c r="B15" s="14">
        <v>20</v>
      </c>
      <c r="C15" s="14">
        <v>11</v>
      </c>
      <c r="D15" s="14">
        <v>20</v>
      </c>
      <c r="E15" s="14">
        <v>20</v>
      </c>
      <c r="F15" s="14">
        <v>19</v>
      </c>
      <c r="G15" s="14">
        <v>20</v>
      </c>
      <c r="H15" s="14">
        <v>20</v>
      </c>
      <c r="I15" s="14">
        <v>34990</v>
      </c>
    </row>
    <row r="16" spans="1:12" ht="15" thickBot="1" x14ac:dyDescent="0.35">
      <c r="A16" s="13" t="s">
        <v>74</v>
      </c>
      <c r="B16" s="14">
        <v>20</v>
      </c>
      <c r="C16" s="14">
        <v>5</v>
      </c>
      <c r="D16" s="14">
        <v>11</v>
      </c>
      <c r="E16" s="14">
        <v>20</v>
      </c>
      <c r="F16" s="14">
        <v>15</v>
      </c>
      <c r="G16" s="14">
        <v>20</v>
      </c>
      <c r="H16" s="14">
        <v>20</v>
      </c>
      <c r="I16" s="14">
        <v>34190</v>
      </c>
    </row>
    <row r="17" spans="1:9" ht="15" thickBot="1" x14ac:dyDescent="0.35">
      <c r="A17" s="13" t="s">
        <v>75</v>
      </c>
      <c r="B17" s="14">
        <v>20</v>
      </c>
      <c r="C17" s="14">
        <v>5</v>
      </c>
      <c r="D17" s="14">
        <v>11</v>
      </c>
      <c r="E17" s="14">
        <v>20</v>
      </c>
      <c r="F17" s="14">
        <v>15</v>
      </c>
      <c r="G17" s="14">
        <v>20</v>
      </c>
      <c r="H17" s="14">
        <v>20</v>
      </c>
      <c r="I17" s="14">
        <v>33890</v>
      </c>
    </row>
    <row r="18" spans="1:9" ht="15" thickBot="1" x14ac:dyDescent="0.35">
      <c r="A18" s="13" t="s">
        <v>76</v>
      </c>
      <c r="B18" s="14">
        <v>19</v>
      </c>
      <c r="C18" s="14">
        <v>1</v>
      </c>
      <c r="D18" s="14">
        <v>11</v>
      </c>
      <c r="E18" s="14">
        <v>20</v>
      </c>
      <c r="F18" s="14">
        <v>1</v>
      </c>
      <c r="G18" s="14">
        <v>20</v>
      </c>
      <c r="H18" s="14">
        <v>20</v>
      </c>
      <c r="I18" s="14">
        <v>26000</v>
      </c>
    </row>
    <row r="19" spans="1:9" ht="15" thickBot="1" x14ac:dyDescent="0.35">
      <c r="A19" s="13" t="s">
        <v>77</v>
      </c>
      <c r="B19" s="14">
        <v>18</v>
      </c>
      <c r="C19" s="14">
        <v>19</v>
      </c>
      <c r="D19" s="14">
        <v>11</v>
      </c>
      <c r="E19" s="14">
        <v>8</v>
      </c>
      <c r="F19" s="14">
        <v>12</v>
      </c>
      <c r="G19" s="14">
        <v>9</v>
      </c>
      <c r="H19" s="14">
        <v>20</v>
      </c>
      <c r="I19" s="14">
        <v>22190</v>
      </c>
    </row>
    <row r="20" spans="1:9" ht="15" thickBot="1" x14ac:dyDescent="0.35">
      <c r="A20" s="13" t="s">
        <v>78</v>
      </c>
      <c r="B20" s="14">
        <v>20</v>
      </c>
      <c r="C20" s="14">
        <v>16</v>
      </c>
      <c r="D20" s="14">
        <v>11</v>
      </c>
      <c r="E20" s="14">
        <v>8</v>
      </c>
      <c r="F20" s="14">
        <v>20</v>
      </c>
      <c r="G20" s="14">
        <v>9</v>
      </c>
      <c r="H20" s="14">
        <v>20</v>
      </c>
      <c r="I20" s="14">
        <v>24690</v>
      </c>
    </row>
    <row r="21" spans="1:9" ht="15" thickBot="1" x14ac:dyDescent="0.35">
      <c r="A21" s="13" t="s">
        <v>79</v>
      </c>
      <c r="B21" s="14">
        <v>17</v>
      </c>
      <c r="C21" s="14">
        <v>12</v>
      </c>
      <c r="D21" s="14">
        <v>20</v>
      </c>
      <c r="E21" s="14">
        <v>20</v>
      </c>
      <c r="F21" s="14">
        <v>12</v>
      </c>
      <c r="G21" s="14">
        <v>9</v>
      </c>
      <c r="H21" s="14">
        <v>20</v>
      </c>
      <c r="I21" s="14">
        <v>21780</v>
      </c>
    </row>
    <row r="22" spans="1:9" ht="15" thickBot="1" x14ac:dyDescent="0.35">
      <c r="A22" s="13" t="s">
        <v>80</v>
      </c>
      <c r="B22" s="14">
        <v>20</v>
      </c>
      <c r="C22" s="14">
        <v>20</v>
      </c>
      <c r="D22" s="14">
        <v>11</v>
      </c>
      <c r="E22" s="14">
        <v>20</v>
      </c>
      <c r="F22" s="14">
        <v>4</v>
      </c>
      <c r="G22" s="14">
        <v>20</v>
      </c>
      <c r="H22" s="14">
        <v>20</v>
      </c>
      <c r="I22" s="14">
        <v>64790</v>
      </c>
    </row>
    <row r="23" spans="1:9" ht="15" thickBot="1" x14ac:dyDescent="0.35">
      <c r="A23" s="13" t="s">
        <v>81</v>
      </c>
      <c r="B23" s="14">
        <v>18</v>
      </c>
      <c r="C23" s="14">
        <v>2</v>
      </c>
      <c r="D23" s="14">
        <v>20</v>
      </c>
      <c r="E23" s="14">
        <v>8</v>
      </c>
      <c r="F23" s="14">
        <v>4</v>
      </c>
      <c r="G23" s="14">
        <v>9</v>
      </c>
      <c r="H23" s="14">
        <v>20</v>
      </c>
      <c r="I23" s="14">
        <v>8890</v>
      </c>
    </row>
    <row r="24" spans="1:9" ht="15" thickBot="1" x14ac:dyDescent="0.35">
      <c r="A24" s="13" t="s">
        <v>82</v>
      </c>
      <c r="B24" s="14">
        <v>20</v>
      </c>
      <c r="C24" s="14">
        <v>5</v>
      </c>
      <c r="D24" s="14">
        <v>20</v>
      </c>
      <c r="E24" s="14">
        <v>8</v>
      </c>
      <c r="F24" s="14">
        <v>12</v>
      </c>
      <c r="G24" s="14">
        <v>9</v>
      </c>
      <c r="H24" s="14">
        <v>20</v>
      </c>
      <c r="I24" s="14">
        <v>8190</v>
      </c>
    </row>
    <row r="25" spans="1:9" ht="15" thickBot="1" x14ac:dyDescent="0.35">
      <c r="A25" s="13" t="s">
        <v>83</v>
      </c>
      <c r="B25" s="14">
        <v>18</v>
      </c>
      <c r="C25" s="14">
        <v>11</v>
      </c>
      <c r="D25" s="14">
        <v>11</v>
      </c>
      <c r="E25" s="14">
        <v>20</v>
      </c>
      <c r="F25" s="14">
        <v>12</v>
      </c>
      <c r="G25" s="14">
        <v>20</v>
      </c>
      <c r="H25" s="14">
        <v>20</v>
      </c>
      <c r="I25" s="14">
        <v>17150</v>
      </c>
    </row>
    <row r="26" spans="1:9" ht="15" thickBot="1" x14ac:dyDescent="0.35">
      <c r="A26" s="13" t="s">
        <v>84</v>
      </c>
      <c r="B26" s="14">
        <v>18</v>
      </c>
      <c r="C26" s="14">
        <v>19</v>
      </c>
      <c r="D26" s="14">
        <v>11</v>
      </c>
      <c r="E26" s="14">
        <v>20</v>
      </c>
      <c r="F26" s="14">
        <v>19</v>
      </c>
      <c r="G26" s="14">
        <v>20</v>
      </c>
      <c r="H26" s="14">
        <v>20</v>
      </c>
      <c r="I26" s="14">
        <v>60890</v>
      </c>
    </row>
    <row r="27" spans="1:9" ht="15" thickBot="1" x14ac:dyDescent="0.35">
      <c r="A27" s="13" t="s">
        <v>85</v>
      </c>
      <c r="B27" s="14">
        <v>18</v>
      </c>
      <c r="C27" s="14">
        <v>7</v>
      </c>
      <c r="D27" s="14">
        <v>20</v>
      </c>
      <c r="E27" s="14">
        <v>8</v>
      </c>
      <c r="F27" s="14">
        <v>12</v>
      </c>
      <c r="G27" s="14">
        <v>9</v>
      </c>
      <c r="H27" s="14">
        <v>20</v>
      </c>
      <c r="I27" s="14">
        <v>16480</v>
      </c>
    </row>
    <row r="28" spans="1:9" ht="18.600000000000001" thickBot="1" x14ac:dyDescent="0.35">
      <c r="A28" s="9"/>
    </row>
    <row r="29" spans="1:9" ht="18.600000000000001" thickBot="1" x14ac:dyDescent="0.35">
      <c r="A29" s="13" t="s">
        <v>86</v>
      </c>
      <c r="B29" s="13" t="s">
        <v>60</v>
      </c>
      <c r="C29" s="13" t="s">
        <v>61</v>
      </c>
      <c r="D29" s="13" t="s">
        <v>62</v>
      </c>
      <c r="E29" s="13" t="s">
        <v>63</v>
      </c>
      <c r="F29" s="13" t="s">
        <v>64</v>
      </c>
      <c r="G29" s="13" t="s">
        <v>65</v>
      </c>
      <c r="H29" s="13" t="s">
        <v>130</v>
      </c>
    </row>
    <row r="30" spans="1:9" ht="27.6" thickBot="1" x14ac:dyDescent="0.35">
      <c r="A30" s="13" t="s">
        <v>87</v>
      </c>
      <c r="B30" s="14" t="s">
        <v>153</v>
      </c>
      <c r="C30" s="14" t="s">
        <v>154</v>
      </c>
      <c r="D30" s="14" t="s">
        <v>155</v>
      </c>
      <c r="E30" s="14" t="s">
        <v>89</v>
      </c>
      <c r="F30" s="14" t="s">
        <v>156</v>
      </c>
      <c r="G30" s="14" t="s">
        <v>89</v>
      </c>
      <c r="H30" s="14" t="s">
        <v>89</v>
      </c>
    </row>
    <row r="31" spans="1:9" ht="27.6" thickBot="1" x14ac:dyDescent="0.35">
      <c r="A31" s="13" t="s">
        <v>88</v>
      </c>
      <c r="B31" s="14" t="s">
        <v>153</v>
      </c>
      <c r="C31" s="14" t="s">
        <v>89</v>
      </c>
      <c r="D31" s="14" t="s">
        <v>155</v>
      </c>
      <c r="E31" s="14" t="s">
        <v>89</v>
      </c>
      <c r="F31" s="14" t="s">
        <v>156</v>
      </c>
      <c r="G31" s="14" t="s">
        <v>89</v>
      </c>
      <c r="H31" s="14" t="s">
        <v>89</v>
      </c>
    </row>
    <row r="32" spans="1:9" ht="27.6" thickBot="1" x14ac:dyDescent="0.35">
      <c r="A32" s="13" t="s">
        <v>90</v>
      </c>
      <c r="B32" s="14" t="s">
        <v>153</v>
      </c>
      <c r="C32" s="14" t="s">
        <v>89</v>
      </c>
      <c r="D32" s="14" t="s">
        <v>155</v>
      </c>
      <c r="E32" s="14" t="s">
        <v>89</v>
      </c>
      <c r="F32" s="14" t="s">
        <v>156</v>
      </c>
      <c r="G32" s="14" t="s">
        <v>89</v>
      </c>
      <c r="H32" s="14" t="s">
        <v>89</v>
      </c>
    </row>
    <row r="33" spans="1:8" ht="27.6" thickBot="1" x14ac:dyDescent="0.35">
      <c r="A33" s="13" t="s">
        <v>91</v>
      </c>
      <c r="B33" s="14" t="s">
        <v>153</v>
      </c>
      <c r="C33" s="14" t="s">
        <v>89</v>
      </c>
      <c r="D33" s="14" t="s">
        <v>155</v>
      </c>
      <c r="E33" s="14" t="s">
        <v>89</v>
      </c>
      <c r="F33" s="14" t="s">
        <v>156</v>
      </c>
      <c r="G33" s="14" t="s">
        <v>89</v>
      </c>
      <c r="H33" s="14" t="s">
        <v>89</v>
      </c>
    </row>
    <row r="34" spans="1:8" ht="27.6" thickBot="1" x14ac:dyDescent="0.35">
      <c r="A34" s="13" t="s">
        <v>92</v>
      </c>
      <c r="B34" s="14" t="s">
        <v>153</v>
      </c>
      <c r="C34" s="14" t="s">
        <v>89</v>
      </c>
      <c r="D34" s="14" t="s">
        <v>155</v>
      </c>
      <c r="E34" s="14" t="s">
        <v>89</v>
      </c>
      <c r="F34" s="14" t="s">
        <v>157</v>
      </c>
      <c r="G34" s="14" t="s">
        <v>89</v>
      </c>
      <c r="H34" s="14" t="s">
        <v>89</v>
      </c>
    </row>
    <row r="35" spans="1:8" ht="27.6" thickBot="1" x14ac:dyDescent="0.35">
      <c r="A35" s="13" t="s">
        <v>93</v>
      </c>
      <c r="B35" s="14" t="s">
        <v>153</v>
      </c>
      <c r="C35" s="14" t="s">
        <v>89</v>
      </c>
      <c r="D35" s="14" t="s">
        <v>155</v>
      </c>
      <c r="E35" s="14" t="s">
        <v>89</v>
      </c>
      <c r="F35" s="14" t="s">
        <v>157</v>
      </c>
      <c r="G35" s="14" t="s">
        <v>89</v>
      </c>
      <c r="H35" s="14" t="s">
        <v>89</v>
      </c>
    </row>
    <row r="36" spans="1:8" ht="27.6" thickBot="1" x14ac:dyDescent="0.35">
      <c r="A36" s="13" t="s">
        <v>94</v>
      </c>
      <c r="B36" s="14" t="s">
        <v>153</v>
      </c>
      <c r="C36" s="14" t="s">
        <v>89</v>
      </c>
      <c r="D36" s="14" t="s">
        <v>155</v>
      </c>
      <c r="E36" s="14" t="s">
        <v>89</v>
      </c>
      <c r="F36" s="14" t="s">
        <v>157</v>
      </c>
      <c r="G36" s="14" t="s">
        <v>89</v>
      </c>
      <c r="H36" s="14" t="s">
        <v>89</v>
      </c>
    </row>
    <row r="37" spans="1:8" ht="27.6" thickBot="1" x14ac:dyDescent="0.35">
      <c r="A37" s="13" t="s">
        <v>95</v>
      </c>
      <c r="B37" s="14" t="s">
        <v>153</v>
      </c>
      <c r="C37" s="14" t="s">
        <v>89</v>
      </c>
      <c r="D37" s="14" t="s">
        <v>155</v>
      </c>
      <c r="E37" s="14" t="s">
        <v>89</v>
      </c>
      <c r="F37" s="14" t="s">
        <v>157</v>
      </c>
      <c r="G37" s="14" t="s">
        <v>89</v>
      </c>
      <c r="H37" s="14" t="s">
        <v>89</v>
      </c>
    </row>
    <row r="38" spans="1:8" ht="27.6" thickBot="1" x14ac:dyDescent="0.35">
      <c r="A38" s="13" t="s">
        <v>96</v>
      </c>
      <c r="B38" s="14" t="s">
        <v>153</v>
      </c>
      <c r="C38" s="14" t="s">
        <v>89</v>
      </c>
      <c r="D38" s="14" t="s">
        <v>155</v>
      </c>
      <c r="E38" s="14" t="s">
        <v>89</v>
      </c>
      <c r="F38" s="14" t="s">
        <v>157</v>
      </c>
      <c r="G38" s="14" t="s">
        <v>89</v>
      </c>
      <c r="H38" s="14" t="s">
        <v>89</v>
      </c>
    </row>
    <row r="39" spans="1:8" ht="27.6" thickBot="1" x14ac:dyDescent="0.35">
      <c r="A39" s="13" t="s">
        <v>97</v>
      </c>
      <c r="B39" s="14" t="s">
        <v>153</v>
      </c>
      <c r="C39" s="14" t="s">
        <v>89</v>
      </c>
      <c r="D39" s="14" t="s">
        <v>155</v>
      </c>
      <c r="E39" s="14" t="s">
        <v>89</v>
      </c>
      <c r="F39" s="14" t="s">
        <v>157</v>
      </c>
      <c r="G39" s="14" t="s">
        <v>89</v>
      </c>
      <c r="H39" s="14" t="s">
        <v>89</v>
      </c>
    </row>
    <row r="40" spans="1:8" ht="27.6" thickBot="1" x14ac:dyDescent="0.35">
      <c r="A40" s="13" t="s">
        <v>98</v>
      </c>
      <c r="B40" s="14" t="s">
        <v>153</v>
      </c>
      <c r="C40" s="14" t="s">
        <v>89</v>
      </c>
      <c r="D40" s="14" t="s">
        <v>155</v>
      </c>
      <c r="E40" s="14" t="s">
        <v>89</v>
      </c>
      <c r="F40" s="14" t="s">
        <v>157</v>
      </c>
      <c r="G40" s="14" t="s">
        <v>89</v>
      </c>
      <c r="H40" s="14" t="s">
        <v>89</v>
      </c>
    </row>
    <row r="41" spans="1:8" ht="27.6" thickBot="1" x14ac:dyDescent="0.35">
      <c r="A41" s="13" t="s">
        <v>99</v>
      </c>
      <c r="B41" s="14" t="s">
        <v>153</v>
      </c>
      <c r="C41" s="14" t="s">
        <v>89</v>
      </c>
      <c r="D41" s="14" t="s">
        <v>89</v>
      </c>
      <c r="E41" s="14" t="s">
        <v>89</v>
      </c>
      <c r="F41" s="14" t="s">
        <v>157</v>
      </c>
      <c r="G41" s="14" t="s">
        <v>89</v>
      </c>
      <c r="H41" s="14" t="s">
        <v>89</v>
      </c>
    </row>
    <row r="42" spans="1:8" ht="27.6" thickBot="1" x14ac:dyDescent="0.35">
      <c r="A42" s="13" t="s">
        <v>100</v>
      </c>
      <c r="B42" s="14" t="s">
        <v>153</v>
      </c>
      <c r="C42" s="14" t="s">
        <v>89</v>
      </c>
      <c r="D42" s="14" t="s">
        <v>89</v>
      </c>
      <c r="E42" s="14" t="s">
        <v>89</v>
      </c>
      <c r="F42" s="14" t="s">
        <v>157</v>
      </c>
      <c r="G42" s="14" t="s">
        <v>89</v>
      </c>
      <c r="H42" s="14" t="s">
        <v>89</v>
      </c>
    </row>
    <row r="43" spans="1:8" ht="27.6" thickBot="1" x14ac:dyDescent="0.35">
      <c r="A43" s="13" t="s">
        <v>101</v>
      </c>
      <c r="B43" s="14" t="s">
        <v>153</v>
      </c>
      <c r="C43" s="14" t="s">
        <v>89</v>
      </c>
      <c r="D43" s="14" t="s">
        <v>89</v>
      </c>
      <c r="E43" s="14" t="s">
        <v>89</v>
      </c>
      <c r="F43" s="14" t="s">
        <v>157</v>
      </c>
      <c r="G43" s="14" t="s">
        <v>89</v>
      </c>
      <c r="H43" s="14" t="s">
        <v>89</v>
      </c>
    </row>
    <row r="44" spans="1:8" ht="27.6" thickBot="1" x14ac:dyDescent="0.35">
      <c r="A44" s="13" t="s">
        <v>102</v>
      </c>
      <c r="B44" s="14" t="s">
        <v>153</v>
      </c>
      <c r="C44" s="14" t="s">
        <v>89</v>
      </c>
      <c r="D44" s="14" t="s">
        <v>89</v>
      </c>
      <c r="E44" s="14" t="s">
        <v>89</v>
      </c>
      <c r="F44" s="14" t="s">
        <v>158</v>
      </c>
      <c r="G44" s="14" t="s">
        <v>89</v>
      </c>
      <c r="H44" s="14" t="s">
        <v>89</v>
      </c>
    </row>
    <row r="45" spans="1:8" ht="27.6" thickBot="1" x14ac:dyDescent="0.35">
      <c r="A45" s="13" t="s">
        <v>103</v>
      </c>
      <c r="B45" s="14" t="s">
        <v>153</v>
      </c>
      <c r="C45" s="14" t="s">
        <v>89</v>
      </c>
      <c r="D45" s="14" t="s">
        <v>89</v>
      </c>
      <c r="E45" s="14" t="s">
        <v>89</v>
      </c>
      <c r="F45" s="14" t="s">
        <v>158</v>
      </c>
      <c r="G45" s="14" t="s">
        <v>89</v>
      </c>
      <c r="H45" s="14" t="s">
        <v>89</v>
      </c>
    </row>
    <row r="46" spans="1:8" ht="27.6" thickBot="1" x14ac:dyDescent="0.35">
      <c r="A46" s="13" t="s">
        <v>104</v>
      </c>
      <c r="B46" s="14" t="s">
        <v>153</v>
      </c>
      <c r="C46" s="14" t="s">
        <v>89</v>
      </c>
      <c r="D46" s="14" t="s">
        <v>89</v>
      </c>
      <c r="E46" s="14" t="s">
        <v>89</v>
      </c>
      <c r="F46" s="14" t="s">
        <v>158</v>
      </c>
      <c r="G46" s="14" t="s">
        <v>89</v>
      </c>
      <c r="H46" s="14" t="s">
        <v>89</v>
      </c>
    </row>
    <row r="47" spans="1:8" ht="27.6" thickBot="1" x14ac:dyDescent="0.35">
      <c r="A47" s="13" t="s">
        <v>105</v>
      </c>
      <c r="B47" s="14" t="s">
        <v>159</v>
      </c>
      <c r="C47" s="14" t="s">
        <v>89</v>
      </c>
      <c r="D47" s="14" t="s">
        <v>89</v>
      </c>
      <c r="E47" s="14" t="s">
        <v>89</v>
      </c>
      <c r="F47" s="14" t="s">
        <v>158</v>
      </c>
      <c r="G47" s="14" t="s">
        <v>89</v>
      </c>
      <c r="H47" s="14" t="s">
        <v>89</v>
      </c>
    </row>
    <row r="48" spans="1:8" ht="27.6" thickBot="1" x14ac:dyDescent="0.35">
      <c r="A48" s="13" t="s">
        <v>106</v>
      </c>
      <c r="B48" s="14" t="s">
        <v>159</v>
      </c>
      <c r="C48" s="14" t="s">
        <v>89</v>
      </c>
      <c r="D48" s="14" t="s">
        <v>89</v>
      </c>
      <c r="E48" s="14" t="s">
        <v>89</v>
      </c>
      <c r="F48" s="14" t="s">
        <v>158</v>
      </c>
      <c r="G48" s="14" t="s">
        <v>89</v>
      </c>
      <c r="H48" s="14" t="s">
        <v>89</v>
      </c>
    </row>
    <row r="49" spans="1:8" ht="18.600000000000001" thickBot="1" x14ac:dyDescent="0.35">
      <c r="A49" s="13" t="s">
        <v>107</v>
      </c>
      <c r="B49" s="14" t="s">
        <v>160</v>
      </c>
      <c r="C49" s="14" t="s">
        <v>89</v>
      </c>
      <c r="D49" s="14" t="s">
        <v>89</v>
      </c>
      <c r="E49" s="14" t="s">
        <v>89</v>
      </c>
      <c r="F49" s="14" t="s">
        <v>89</v>
      </c>
      <c r="G49" s="14" t="s">
        <v>89</v>
      </c>
      <c r="H49" s="14" t="s">
        <v>89</v>
      </c>
    </row>
    <row r="50" spans="1:8" ht="18.600000000000001" thickBot="1" x14ac:dyDescent="0.35">
      <c r="A50" s="9"/>
    </row>
    <row r="51" spans="1:8" ht="18.600000000000001" thickBot="1" x14ac:dyDescent="0.35">
      <c r="A51" s="13" t="s">
        <v>108</v>
      </c>
      <c r="B51" s="13" t="s">
        <v>60</v>
      </c>
      <c r="C51" s="13" t="s">
        <v>61</v>
      </c>
      <c r="D51" s="13" t="s">
        <v>62</v>
      </c>
      <c r="E51" s="13" t="s">
        <v>63</v>
      </c>
      <c r="F51" s="13" t="s">
        <v>64</v>
      </c>
      <c r="G51" s="13" t="s">
        <v>65</v>
      </c>
      <c r="H51" s="13" t="s">
        <v>130</v>
      </c>
    </row>
    <row r="52" spans="1:8" ht="15" thickBot="1" x14ac:dyDescent="0.35">
      <c r="A52" s="13" t="s">
        <v>87</v>
      </c>
      <c r="B52" s="14">
        <v>4213.8</v>
      </c>
      <c r="C52" s="14">
        <v>4309.3999999999996</v>
      </c>
      <c r="D52" s="14">
        <v>13867.6</v>
      </c>
      <c r="E52" s="14">
        <v>0</v>
      </c>
      <c r="F52" s="14">
        <v>17437.8</v>
      </c>
      <c r="G52" s="14">
        <v>0</v>
      </c>
      <c r="H52" s="14">
        <v>0</v>
      </c>
    </row>
    <row r="53" spans="1:8" ht="15" thickBot="1" x14ac:dyDescent="0.35">
      <c r="A53" s="13" t="s">
        <v>88</v>
      </c>
      <c r="B53" s="14">
        <v>4213.8</v>
      </c>
      <c r="C53" s="14">
        <v>0</v>
      </c>
      <c r="D53" s="14">
        <v>13867.6</v>
      </c>
      <c r="E53" s="14">
        <v>0</v>
      </c>
      <c r="F53" s="14">
        <v>17437.8</v>
      </c>
      <c r="G53" s="14">
        <v>0</v>
      </c>
      <c r="H53" s="14">
        <v>0</v>
      </c>
    </row>
    <row r="54" spans="1:8" ht="15" thickBot="1" x14ac:dyDescent="0.35">
      <c r="A54" s="13" t="s">
        <v>90</v>
      </c>
      <c r="B54" s="14">
        <v>4213.8</v>
      </c>
      <c r="C54" s="14">
        <v>0</v>
      </c>
      <c r="D54" s="14">
        <v>13867.6</v>
      </c>
      <c r="E54" s="14">
        <v>0</v>
      </c>
      <c r="F54" s="14">
        <v>17437.8</v>
      </c>
      <c r="G54" s="14">
        <v>0</v>
      </c>
      <c r="H54" s="14">
        <v>0</v>
      </c>
    </row>
    <row r="55" spans="1:8" ht="15" thickBot="1" x14ac:dyDescent="0.35">
      <c r="A55" s="13" t="s">
        <v>91</v>
      </c>
      <c r="B55" s="14">
        <v>4213.8</v>
      </c>
      <c r="C55" s="14">
        <v>0</v>
      </c>
      <c r="D55" s="14">
        <v>13867.6</v>
      </c>
      <c r="E55" s="14">
        <v>0</v>
      </c>
      <c r="F55" s="14">
        <v>17437.8</v>
      </c>
      <c r="G55" s="14">
        <v>0</v>
      </c>
      <c r="H55" s="14">
        <v>0</v>
      </c>
    </row>
    <row r="56" spans="1:8" ht="15" thickBot="1" x14ac:dyDescent="0.35">
      <c r="A56" s="13" t="s">
        <v>92</v>
      </c>
      <c r="B56" s="14">
        <v>4213.8</v>
      </c>
      <c r="C56" s="14">
        <v>0</v>
      </c>
      <c r="D56" s="14">
        <v>13867.6</v>
      </c>
      <c r="E56" s="14">
        <v>0</v>
      </c>
      <c r="F56" s="14">
        <v>16023.2</v>
      </c>
      <c r="G56" s="14">
        <v>0</v>
      </c>
      <c r="H56" s="14">
        <v>0</v>
      </c>
    </row>
    <row r="57" spans="1:8" ht="15" thickBot="1" x14ac:dyDescent="0.35">
      <c r="A57" s="13" t="s">
        <v>93</v>
      </c>
      <c r="B57" s="14">
        <v>4213.8</v>
      </c>
      <c r="C57" s="14">
        <v>0</v>
      </c>
      <c r="D57" s="14">
        <v>13867.6</v>
      </c>
      <c r="E57" s="14">
        <v>0</v>
      </c>
      <c r="F57" s="14">
        <v>16023.2</v>
      </c>
      <c r="G57" s="14">
        <v>0</v>
      </c>
      <c r="H57" s="14">
        <v>0</v>
      </c>
    </row>
    <row r="58" spans="1:8" ht="15" thickBot="1" x14ac:dyDescent="0.35">
      <c r="A58" s="13" t="s">
        <v>94</v>
      </c>
      <c r="B58" s="14">
        <v>4213.8</v>
      </c>
      <c r="C58" s="14">
        <v>0</v>
      </c>
      <c r="D58" s="14">
        <v>13867.6</v>
      </c>
      <c r="E58" s="14">
        <v>0</v>
      </c>
      <c r="F58" s="14">
        <v>16023.2</v>
      </c>
      <c r="G58" s="14">
        <v>0</v>
      </c>
      <c r="H58" s="14">
        <v>0</v>
      </c>
    </row>
    <row r="59" spans="1:8" ht="15" thickBot="1" x14ac:dyDescent="0.35">
      <c r="A59" s="13" t="s">
        <v>95</v>
      </c>
      <c r="B59" s="14">
        <v>4213.8</v>
      </c>
      <c r="C59" s="14">
        <v>0</v>
      </c>
      <c r="D59" s="14">
        <v>13867.6</v>
      </c>
      <c r="E59" s="14">
        <v>0</v>
      </c>
      <c r="F59" s="14">
        <v>16023.2</v>
      </c>
      <c r="G59" s="14">
        <v>0</v>
      </c>
      <c r="H59" s="14">
        <v>0</v>
      </c>
    </row>
    <row r="60" spans="1:8" ht="15" thickBot="1" x14ac:dyDescent="0.35">
      <c r="A60" s="13" t="s">
        <v>96</v>
      </c>
      <c r="B60" s="14">
        <v>4213.8</v>
      </c>
      <c r="C60" s="14">
        <v>0</v>
      </c>
      <c r="D60" s="14">
        <v>13867.6</v>
      </c>
      <c r="E60" s="14">
        <v>0</v>
      </c>
      <c r="F60" s="14">
        <v>16023.2</v>
      </c>
      <c r="G60" s="14">
        <v>0</v>
      </c>
      <c r="H60" s="14">
        <v>0</v>
      </c>
    </row>
    <row r="61" spans="1:8" ht="15" thickBot="1" x14ac:dyDescent="0.35">
      <c r="A61" s="13" t="s">
        <v>97</v>
      </c>
      <c r="B61" s="14">
        <v>4213.8</v>
      </c>
      <c r="C61" s="14">
        <v>0</v>
      </c>
      <c r="D61" s="14">
        <v>13867.6</v>
      </c>
      <c r="E61" s="14">
        <v>0</v>
      </c>
      <c r="F61" s="14">
        <v>16023.2</v>
      </c>
      <c r="G61" s="14">
        <v>0</v>
      </c>
      <c r="H61" s="14">
        <v>0</v>
      </c>
    </row>
    <row r="62" spans="1:8" ht="15" thickBot="1" x14ac:dyDescent="0.35">
      <c r="A62" s="13" t="s">
        <v>98</v>
      </c>
      <c r="B62" s="14">
        <v>4213.8</v>
      </c>
      <c r="C62" s="14">
        <v>0</v>
      </c>
      <c r="D62" s="14">
        <v>13867.6</v>
      </c>
      <c r="E62" s="14">
        <v>0</v>
      </c>
      <c r="F62" s="14">
        <v>16023.2</v>
      </c>
      <c r="G62" s="14">
        <v>0</v>
      </c>
      <c r="H62" s="14">
        <v>0</v>
      </c>
    </row>
    <row r="63" spans="1:8" ht="15" thickBot="1" x14ac:dyDescent="0.35">
      <c r="A63" s="13" t="s">
        <v>99</v>
      </c>
      <c r="B63" s="14">
        <v>4213.8</v>
      </c>
      <c r="C63" s="14">
        <v>0</v>
      </c>
      <c r="D63" s="14">
        <v>0</v>
      </c>
      <c r="E63" s="14">
        <v>0</v>
      </c>
      <c r="F63" s="14">
        <v>16023.2</v>
      </c>
      <c r="G63" s="14">
        <v>0</v>
      </c>
      <c r="H63" s="14">
        <v>0</v>
      </c>
    </row>
    <row r="64" spans="1:8" ht="15" thickBot="1" x14ac:dyDescent="0.35">
      <c r="A64" s="13" t="s">
        <v>100</v>
      </c>
      <c r="B64" s="14">
        <v>4213.8</v>
      </c>
      <c r="C64" s="14">
        <v>0</v>
      </c>
      <c r="D64" s="14">
        <v>0</v>
      </c>
      <c r="E64" s="14">
        <v>0</v>
      </c>
      <c r="F64" s="14">
        <v>16023.2</v>
      </c>
      <c r="G64" s="14">
        <v>0</v>
      </c>
      <c r="H64" s="14">
        <v>0</v>
      </c>
    </row>
    <row r="65" spans="1:12" ht="15" thickBot="1" x14ac:dyDescent="0.35">
      <c r="A65" s="13" t="s">
        <v>101</v>
      </c>
      <c r="B65" s="14">
        <v>4213.8</v>
      </c>
      <c r="C65" s="14">
        <v>0</v>
      </c>
      <c r="D65" s="14">
        <v>0</v>
      </c>
      <c r="E65" s="14">
        <v>0</v>
      </c>
      <c r="F65" s="14">
        <v>16023.2</v>
      </c>
      <c r="G65" s="14">
        <v>0</v>
      </c>
      <c r="H65" s="14">
        <v>0</v>
      </c>
    </row>
    <row r="66" spans="1:12" ht="15" thickBot="1" x14ac:dyDescent="0.35">
      <c r="A66" s="13" t="s">
        <v>102</v>
      </c>
      <c r="B66" s="14">
        <v>4213.8</v>
      </c>
      <c r="C66" s="14">
        <v>0</v>
      </c>
      <c r="D66" s="14">
        <v>0</v>
      </c>
      <c r="E66" s="14">
        <v>0</v>
      </c>
      <c r="F66" s="14">
        <v>15741.8</v>
      </c>
      <c r="G66" s="14">
        <v>0</v>
      </c>
      <c r="H66" s="14">
        <v>0</v>
      </c>
    </row>
    <row r="67" spans="1:12" ht="15" thickBot="1" x14ac:dyDescent="0.35">
      <c r="A67" s="13" t="s">
        <v>103</v>
      </c>
      <c r="B67" s="14">
        <v>4213.8</v>
      </c>
      <c r="C67" s="14">
        <v>0</v>
      </c>
      <c r="D67" s="14">
        <v>0</v>
      </c>
      <c r="E67" s="14">
        <v>0</v>
      </c>
      <c r="F67" s="14">
        <v>15741.8</v>
      </c>
      <c r="G67" s="14">
        <v>0</v>
      </c>
      <c r="H67" s="14">
        <v>0</v>
      </c>
    </row>
    <row r="68" spans="1:12" ht="15" thickBot="1" x14ac:dyDescent="0.35">
      <c r="A68" s="13" t="s">
        <v>104</v>
      </c>
      <c r="B68" s="14">
        <v>4213.8</v>
      </c>
      <c r="C68" s="14">
        <v>0</v>
      </c>
      <c r="D68" s="14">
        <v>0</v>
      </c>
      <c r="E68" s="14">
        <v>0</v>
      </c>
      <c r="F68" s="14">
        <v>15741.8</v>
      </c>
      <c r="G68" s="14">
        <v>0</v>
      </c>
      <c r="H68" s="14">
        <v>0</v>
      </c>
    </row>
    <row r="69" spans="1:12" ht="15" thickBot="1" x14ac:dyDescent="0.35">
      <c r="A69" s="13" t="s">
        <v>105</v>
      </c>
      <c r="B69" s="14">
        <v>3865.9</v>
      </c>
      <c r="C69" s="14">
        <v>0</v>
      </c>
      <c r="D69" s="14">
        <v>0</v>
      </c>
      <c r="E69" s="14">
        <v>0</v>
      </c>
      <c r="F69" s="14">
        <v>15741.8</v>
      </c>
      <c r="G69" s="14">
        <v>0</v>
      </c>
      <c r="H69" s="14">
        <v>0</v>
      </c>
    </row>
    <row r="70" spans="1:12" ht="15" thickBot="1" x14ac:dyDescent="0.35">
      <c r="A70" s="13" t="s">
        <v>106</v>
      </c>
      <c r="B70" s="14">
        <v>3865.9</v>
      </c>
      <c r="C70" s="14">
        <v>0</v>
      </c>
      <c r="D70" s="14">
        <v>0</v>
      </c>
      <c r="E70" s="14">
        <v>0</v>
      </c>
      <c r="F70" s="14">
        <v>15741.8</v>
      </c>
      <c r="G70" s="14">
        <v>0</v>
      </c>
      <c r="H70" s="14">
        <v>0</v>
      </c>
    </row>
    <row r="71" spans="1:12" ht="15" thickBot="1" x14ac:dyDescent="0.35">
      <c r="A71" s="13" t="s">
        <v>107</v>
      </c>
      <c r="B71" s="14">
        <v>3561.5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12" ht="18.600000000000001" thickBot="1" x14ac:dyDescent="0.35">
      <c r="A72" s="9"/>
    </row>
    <row r="73" spans="1:12" ht="18.600000000000001" thickBot="1" x14ac:dyDescent="0.35">
      <c r="A73" s="13" t="s">
        <v>109</v>
      </c>
      <c r="B73" s="13" t="s">
        <v>60</v>
      </c>
      <c r="C73" s="13" t="s">
        <v>61</v>
      </c>
      <c r="D73" s="13" t="s">
        <v>62</v>
      </c>
      <c r="E73" s="13" t="s">
        <v>63</v>
      </c>
      <c r="F73" s="13" t="s">
        <v>64</v>
      </c>
      <c r="G73" s="13" t="s">
        <v>65</v>
      </c>
      <c r="H73" s="13" t="s">
        <v>130</v>
      </c>
      <c r="I73" s="13" t="s">
        <v>110</v>
      </c>
      <c r="J73" s="13" t="s">
        <v>111</v>
      </c>
      <c r="K73" s="13" t="s">
        <v>112</v>
      </c>
      <c r="L73" s="13" t="s">
        <v>113</v>
      </c>
    </row>
    <row r="74" spans="1:12" ht="15" thickBot="1" x14ac:dyDescent="0.35">
      <c r="A74" s="13" t="s">
        <v>66</v>
      </c>
      <c r="B74" s="14">
        <v>3561.5</v>
      </c>
      <c r="C74" s="14">
        <v>0</v>
      </c>
      <c r="D74" s="14">
        <v>13867.6</v>
      </c>
      <c r="E74" s="14">
        <v>0</v>
      </c>
      <c r="F74" s="14">
        <v>16023.2</v>
      </c>
      <c r="G74" s="14">
        <v>0</v>
      </c>
      <c r="H74" s="14">
        <v>0</v>
      </c>
      <c r="I74" s="14">
        <v>33452.300000000003</v>
      </c>
      <c r="J74" s="14">
        <v>15390</v>
      </c>
      <c r="K74" s="14">
        <v>-18062.3</v>
      </c>
      <c r="L74" s="14">
        <v>-117.36</v>
      </c>
    </row>
    <row r="75" spans="1:12" ht="15" thickBot="1" x14ac:dyDescent="0.35">
      <c r="A75" s="13" t="s">
        <v>67</v>
      </c>
      <c r="B75" s="14">
        <v>3561.5</v>
      </c>
      <c r="C75" s="14">
        <v>0</v>
      </c>
      <c r="D75" s="14">
        <v>13867.6</v>
      </c>
      <c r="E75" s="14">
        <v>0</v>
      </c>
      <c r="F75" s="14">
        <v>17437.8</v>
      </c>
      <c r="G75" s="14">
        <v>0</v>
      </c>
      <c r="H75" s="14">
        <v>0</v>
      </c>
      <c r="I75" s="14">
        <v>34866.9</v>
      </c>
      <c r="J75" s="14">
        <v>39890</v>
      </c>
      <c r="K75" s="14">
        <v>5023.1000000000004</v>
      </c>
      <c r="L75" s="14">
        <v>12.59</v>
      </c>
    </row>
    <row r="76" spans="1:12" ht="15" thickBot="1" x14ac:dyDescent="0.35">
      <c r="A76" s="13" t="s">
        <v>68</v>
      </c>
      <c r="B76" s="14">
        <v>3561.5</v>
      </c>
      <c r="C76" s="14">
        <v>0</v>
      </c>
      <c r="D76" s="14">
        <v>0</v>
      </c>
      <c r="E76" s="14">
        <v>0</v>
      </c>
      <c r="F76" s="14">
        <v>15741.8</v>
      </c>
      <c r="G76" s="14">
        <v>0</v>
      </c>
      <c r="H76" s="14">
        <v>0</v>
      </c>
      <c r="I76" s="14">
        <v>19303.3</v>
      </c>
      <c r="J76" s="14">
        <v>18890</v>
      </c>
      <c r="K76" s="14">
        <v>-413.3</v>
      </c>
      <c r="L76" s="14">
        <v>-2.19</v>
      </c>
    </row>
    <row r="77" spans="1:12" ht="15" thickBot="1" x14ac:dyDescent="0.35">
      <c r="A77" s="13" t="s">
        <v>69</v>
      </c>
      <c r="B77" s="14">
        <v>3561.5</v>
      </c>
      <c r="C77" s="14">
        <v>0</v>
      </c>
      <c r="D77" s="14">
        <v>0</v>
      </c>
      <c r="E77" s="14">
        <v>0</v>
      </c>
      <c r="F77" s="14">
        <v>16023.2</v>
      </c>
      <c r="G77" s="14">
        <v>0</v>
      </c>
      <c r="H77" s="14">
        <v>0</v>
      </c>
      <c r="I77" s="14">
        <v>19584.7</v>
      </c>
      <c r="J77" s="14">
        <v>36847</v>
      </c>
      <c r="K77" s="14">
        <v>17262.3</v>
      </c>
      <c r="L77" s="14">
        <v>46.85</v>
      </c>
    </row>
    <row r="78" spans="1:12" ht="15" thickBot="1" x14ac:dyDescent="0.35">
      <c r="A78" s="13" t="s">
        <v>70</v>
      </c>
      <c r="B78" s="14">
        <v>4213.8</v>
      </c>
      <c r="C78" s="14">
        <v>0</v>
      </c>
      <c r="D78" s="14">
        <v>0</v>
      </c>
      <c r="E78" s="14">
        <v>0</v>
      </c>
      <c r="F78" s="14">
        <v>16023.2</v>
      </c>
      <c r="G78" s="14">
        <v>0</v>
      </c>
      <c r="H78" s="14">
        <v>0</v>
      </c>
      <c r="I78" s="14">
        <v>20237</v>
      </c>
      <c r="J78" s="14">
        <v>9690</v>
      </c>
      <c r="K78" s="14">
        <v>-10547</v>
      </c>
      <c r="L78" s="14">
        <v>-108.84</v>
      </c>
    </row>
    <row r="79" spans="1:12" ht="15" thickBot="1" x14ac:dyDescent="0.35">
      <c r="A79" s="13" t="s">
        <v>71</v>
      </c>
      <c r="B79" s="14">
        <v>3865.9</v>
      </c>
      <c r="C79" s="14">
        <v>0</v>
      </c>
      <c r="D79" s="14">
        <v>13867.6</v>
      </c>
      <c r="E79" s="14">
        <v>0</v>
      </c>
      <c r="F79" s="14">
        <v>15741.8</v>
      </c>
      <c r="G79" s="14">
        <v>0</v>
      </c>
      <c r="H79" s="14">
        <v>0</v>
      </c>
      <c r="I79" s="14">
        <v>33475.300000000003</v>
      </c>
      <c r="J79" s="14">
        <v>16890</v>
      </c>
      <c r="K79" s="14">
        <v>-16585.3</v>
      </c>
      <c r="L79" s="14">
        <v>-98.2</v>
      </c>
    </row>
    <row r="80" spans="1:12" ht="15" thickBot="1" x14ac:dyDescent="0.35">
      <c r="A80" s="13" t="s">
        <v>72</v>
      </c>
      <c r="B80" s="14">
        <v>3865.9</v>
      </c>
      <c r="C80" s="14">
        <v>0</v>
      </c>
      <c r="D80" s="14">
        <v>0</v>
      </c>
      <c r="E80" s="14">
        <v>0</v>
      </c>
      <c r="F80" s="14">
        <v>15741.8</v>
      </c>
      <c r="G80" s="14">
        <v>0</v>
      </c>
      <c r="H80" s="14">
        <v>0</v>
      </c>
      <c r="I80" s="14">
        <v>19607.7</v>
      </c>
      <c r="J80" s="14">
        <v>19600</v>
      </c>
      <c r="K80" s="14">
        <v>-7.7</v>
      </c>
      <c r="L80" s="14">
        <v>-0.04</v>
      </c>
    </row>
    <row r="81" spans="1:12" ht="15" thickBot="1" x14ac:dyDescent="0.35">
      <c r="A81" s="13" t="s">
        <v>73</v>
      </c>
      <c r="B81" s="14">
        <v>3561.5</v>
      </c>
      <c r="C81" s="14">
        <v>0</v>
      </c>
      <c r="D81" s="14">
        <v>0</v>
      </c>
      <c r="E81" s="14">
        <v>0</v>
      </c>
      <c r="F81" s="14">
        <v>15741.8</v>
      </c>
      <c r="G81" s="14">
        <v>0</v>
      </c>
      <c r="H81" s="14">
        <v>0</v>
      </c>
      <c r="I81" s="14">
        <v>19303.3</v>
      </c>
      <c r="J81" s="14">
        <v>34990</v>
      </c>
      <c r="K81" s="14">
        <v>15686.7</v>
      </c>
      <c r="L81" s="14">
        <v>44.83</v>
      </c>
    </row>
    <row r="82" spans="1:12" ht="15" thickBot="1" x14ac:dyDescent="0.35">
      <c r="A82" s="13" t="s">
        <v>74</v>
      </c>
      <c r="B82" s="14">
        <v>3561.5</v>
      </c>
      <c r="C82" s="14">
        <v>0</v>
      </c>
      <c r="D82" s="14">
        <v>13867.6</v>
      </c>
      <c r="E82" s="14">
        <v>0</v>
      </c>
      <c r="F82" s="14">
        <v>15741.8</v>
      </c>
      <c r="G82" s="14">
        <v>0</v>
      </c>
      <c r="H82" s="14">
        <v>0</v>
      </c>
      <c r="I82" s="14">
        <v>33170.9</v>
      </c>
      <c r="J82" s="14">
        <v>34190</v>
      </c>
      <c r="K82" s="14">
        <v>1019.1</v>
      </c>
      <c r="L82" s="14">
        <v>2.98</v>
      </c>
    </row>
    <row r="83" spans="1:12" ht="15" thickBot="1" x14ac:dyDescent="0.35">
      <c r="A83" s="13" t="s">
        <v>75</v>
      </c>
      <c r="B83" s="14">
        <v>3561.5</v>
      </c>
      <c r="C83" s="14">
        <v>0</v>
      </c>
      <c r="D83" s="14">
        <v>13867.6</v>
      </c>
      <c r="E83" s="14">
        <v>0</v>
      </c>
      <c r="F83" s="14">
        <v>15741.8</v>
      </c>
      <c r="G83" s="14">
        <v>0</v>
      </c>
      <c r="H83" s="14">
        <v>0</v>
      </c>
      <c r="I83" s="14">
        <v>33170.9</v>
      </c>
      <c r="J83" s="14">
        <v>33890</v>
      </c>
      <c r="K83" s="14">
        <v>719.1</v>
      </c>
      <c r="L83" s="14">
        <v>2.12</v>
      </c>
    </row>
    <row r="84" spans="1:12" ht="15" thickBot="1" x14ac:dyDescent="0.35">
      <c r="A84" s="13" t="s">
        <v>76</v>
      </c>
      <c r="B84" s="14">
        <v>3865.9</v>
      </c>
      <c r="C84" s="14">
        <v>4309.3999999999996</v>
      </c>
      <c r="D84" s="14">
        <v>13867.6</v>
      </c>
      <c r="E84" s="14">
        <v>0</v>
      </c>
      <c r="F84" s="14">
        <v>17437.8</v>
      </c>
      <c r="G84" s="14">
        <v>0</v>
      </c>
      <c r="H84" s="14">
        <v>0</v>
      </c>
      <c r="I84" s="14">
        <v>39480.699999999997</v>
      </c>
      <c r="J84" s="14">
        <v>26000</v>
      </c>
      <c r="K84" s="14">
        <v>-13480.7</v>
      </c>
      <c r="L84" s="14">
        <v>-51.85</v>
      </c>
    </row>
    <row r="85" spans="1:12" ht="15" thickBot="1" x14ac:dyDescent="0.35">
      <c r="A85" s="13" t="s">
        <v>77</v>
      </c>
      <c r="B85" s="14">
        <v>3865.9</v>
      </c>
      <c r="C85" s="14">
        <v>0</v>
      </c>
      <c r="D85" s="14">
        <v>13867.6</v>
      </c>
      <c r="E85" s="14">
        <v>0</v>
      </c>
      <c r="F85" s="14">
        <v>16023.2</v>
      </c>
      <c r="G85" s="14">
        <v>0</v>
      </c>
      <c r="H85" s="14">
        <v>0</v>
      </c>
      <c r="I85" s="14">
        <v>33756.699999999997</v>
      </c>
      <c r="J85" s="14">
        <v>22190</v>
      </c>
      <c r="K85" s="14">
        <v>-11566.7</v>
      </c>
      <c r="L85" s="14">
        <v>-52.13</v>
      </c>
    </row>
    <row r="86" spans="1:12" ht="15" thickBot="1" x14ac:dyDescent="0.35">
      <c r="A86" s="13" t="s">
        <v>78</v>
      </c>
      <c r="B86" s="14">
        <v>3561.5</v>
      </c>
      <c r="C86" s="14">
        <v>0</v>
      </c>
      <c r="D86" s="14">
        <v>13867.6</v>
      </c>
      <c r="E86" s="14">
        <v>0</v>
      </c>
      <c r="F86" s="14">
        <v>0</v>
      </c>
      <c r="G86" s="14">
        <v>0</v>
      </c>
      <c r="H86" s="14">
        <v>0</v>
      </c>
      <c r="I86" s="14">
        <v>17429.099999999999</v>
      </c>
      <c r="J86" s="14">
        <v>24690</v>
      </c>
      <c r="K86" s="14">
        <v>7260.9</v>
      </c>
      <c r="L86" s="14">
        <v>29.41</v>
      </c>
    </row>
    <row r="87" spans="1:12" ht="15" thickBot="1" x14ac:dyDescent="0.35">
      <c r="A87" s="13" t="s">
        <v>79</v>
      </c>
      <c r="B87" s="14">
        <v>4213.8</v>
      </c>
      <c r="C87" s="14">
        <v>0</v>
      </c>
      <c r="D87" s="14">
        <v>0</v>
      </c>
      <c r="E87" s="14">
        <v>0</v>
      </c>
      <c r="F87" s="14">
        <v>16023.2</v>
      </c>
      <c r="G87" s="14">
        <v>0</v>
      </c>
      <c r="H87" s="14">
        <v>0</v>
      </c>
      <c r="I87" s="14">
        <v>20237</v>
      </c>
      <c r="J87" s="14">
        <v>21780</v>
      </c>
      <c r="K87" s="14">
        <v>1543</v>
      </c>
      <c r="L87" s="14">
        <v>7.08</v>
      </c>
    </row>
    <row r="88" spans="1:12" ht="15" thickBot="1" x14ac:dyDescent="0.35">
      <c r="A88" s="13" t="s">
        <v>80</v>
      </c>
      <c r="B88" s="14">
        <v>3561.5</v>
      </c>
      <c r="C88" s="14">
        <v>0</v>
      </c>
      <c r="D88" s="14">
        <v>13867.6</v>
      </c>
      <c r="E88" s="14">
        <v>0</v>
      </c>
      <c r="F88" s="14">
        <v>17437.8</v>
      </c>
      <c r="G88" s="14">
        <v>0</v>
      </c>
      <c r="H88" s="14">
        <v>0</v>
      </c>
      <c r="I88" s="14">
        <v>34866.9</v>
      </c>
      <c r="J88" s="14">
        <v>64790</v>
      </c>
      <c r="K88" s="14">
        <v>29923.1</v>
      </c>
      <c r="L88" s="14">
        <v>46.18</v>
      </c>
    </row>
    <row r="89" spans="1:12" ht="15" thickBot="1" x14ac:dyDescent="0.35">
      <c r="A89" s="13" t="s">
        <v>81</v>
      </c>
      <c r="B89" s="14">
        <v>3865.9</v>
      </c>
      <c r="C89" s="14">
        <v>0</v>
      </c>
      <c r="D89" s="14">
        <v>0</v>
      </c>
      <c r="E89" s="14">
        <v>0</v>
      </c>
      <c r="F89" s="14">
        <v>17437.8</v>
      </c>
      <c r="G89" s="14">
        <v>0</v>
      </c>
      <c r="H89" s="14">
        <v>0</v>
      </c>
      <c r="I89" s="14">
        <v>21303.7</v>
      </c>
      <c r="J89" s="14">
        <v>8890</v>
      </c>
      <c r="K89" s="14">
        <v>-12413.7</v>
      </c>
      <c r="L89" s="14">
        <v>-139.63999999999999</v>
      </c>
    </row>
    <row r="90" spans="1:12" ht="15" thickBot="1" x14ac:dyDescent="0.35">
      <c r="A90" s="13" t="s">
        <v>82</v>
      </c>
      <c r="B90" s="14">
        <v>3561.5</v>
      </c>
      <c r="C90" s="14">
        <v>0</v>
      </c>
      <c r="D90" s="14">
        <v>0</v>
      </c>
      <c r="E90" s="14">
        <v>0</v>
      </c>
      <c r="F90" s="14">
        <v>16023.2</v>
      </c>
      <c r="G90" s="14">
        <v>0</v>
      </c>
      <c r="H90" s="14">
        <v>0</v>
      </c>
      <c r="I90" s="14">
        <v>19584.7</v>
      </c>
      <c r="J90" s="14">
        <v>8190</v>
      </c>
      <c r="K90" s="14">
        <v>-11394.7</v>
      </c>
      <c r="L90" s="14">
        <v>-139.13</v>
      </c>
    </row>
    <row r="91" spans="1:12" ht="15" thickBot="1" x14ac:dyDescent="0.35">
      <c r="A91" s="13" t="s">
        <v>83</v>
      </c>
      <c r="B91" s="14">
        <v>3865.9</v>
      </c>
      <c r="C91" s="14">
        <v>0</v>
      </c>
      <c r="D91" s="14">
        <v>13867.6</v>
      </c>
      <c r="E91" s="14">
        <v>0</v>
      </c>
      <c r="F91" s="14">
        <v>16023.2</v>
      </c>
      <c r="G91" s="14">
        <v>0</v>
      </c>
      <c r="H91" s="14">
        <v>0</v>
      </c>
      <c r="I91" s="14">
        <v>33756.699999999997</v>
      </c>
      <c r="J91" s="14">
        <v>17150</v>
      </c>
      <c r="K91" s="14">
        <v>-16606.7</v>
      </c>
      <c r="L91" s="14">
        <v>-96.83</v>
      </c>
    </row>
    <row r="92" spans="1:12" ht="15" thickBot="1" x14ac:dyDescent="0.35">
      <c r="A92" s="13" t="s">
        <v>84</v>
      </c>
      <c r="B92" s="14">
        <v>3865.9</v>
      </c>
      <c r="C92" s="14">
        <v>0</v>
      </c>
      <c r="D92" s="14">
        <v>13867.6</v>
      </c>
      <c r="E92" s="14">
        <v>0</v>
      </c>
      <c r="F92" s="14">
        <v>15741.8</v>
      </c>
      <c r="G92" s="14">
        <v>0</v>
      </c>
      <c r="H92" s="14">
        <v>0</v>
      </c>
      <c r="I92" s="14">
        <v>33475.300000000003</v>
      </c>
      <c r="J92" s="14">
        <v>60890</v>
      </c>
      <c r="K92" s="14">
        <v>27414.7</v>
      </c>
      <c r="L92" s="14">
        <v>45.02</v>
      </c>
    </row>
    <row r="93" spans="1:12" ht="15" thickBot="1" x14ac:dyDescent="0.35">
      <c r="A93" s="13" t="s">
        <v>85</v>
      </c>
      <c r="B93" s="14">
        <v>3865.9</v>
      </c>
      <c r="C93" s="14">
        <v>0</v>
      </c>
      <c r="D93" s="14">
        <v>0</v>
      </c>
      <c r="E93" s="14">
        <v>0</v>
      </c>
      <c r="F93" s="14">
        <v>16023.2</v>
      </c>
      <c r="G93" s="14">
        <v>0</v>
      </c>
      <c r="H93" s="14">
        <v>0</v>
      </c>
      <c r="I93" s="14">
        <v>19889.099999999999</v>
      </c>
      <c r="J93" s="14">
        <v>16480</v>
      </c>
      <c r="K93" s="14">
        <v>-3409.1</v>
      </c>
      <c r="L93" s="14">
        <v>-20.69</v>
      </c>
    </row>
    <row r="94" spans="1:12" ht="15" thickBot="1" x14ac:dyDescent="0.35"/>
    <row r="95" spans="1:12" ht="18.600000000000001" thickBot="1" x14ac:dyDescent="0.35">
      <c r="A95" s="15" t="s">
        <v>114</v>
      </c>
      <c r="B95" s="16">
        <v>39828.6</v>
      </c>
    </row>
    <row r="96" spans="1:12" ht="18.600000000000001" thickBot="1" x14ac:dyDescent="0.35">
      <c r="A96" s="15" t="s">
        <v>115</v>
      </c>
      <c r="B96" s="16">
        <v>3561.5</v>
      </c>
    </row>
    <row r="97" spans="1:2" ht="18.600000000000001" thickBot="1" x14ac:dyDescent="0.35">
      <c r="A97" s="15" t="s">
        <v>116</v>
      </c>
      <c r="B97" s="16">
        <v>539952.19999999995</v>
      </c>
    </row>
    <row r="98" spans="1:2" ht="18.600000000000001" thickBot="1" x14ac:dyDescent="0.35">
      <c r="A98" s="15" t="s">
        <v>117</v>
      </c>
      <c r="B98" s="16">
        <v>531317</v>
      </c>
    </row>
    <row r="99" spans="1:2" ht="27.6" thickBot="1" x14ac:dyDescent="0.35">
      <c r="A99" s="15" t="s">
        <v>118</v>
      </c>
      <c r="B99" s="16">
        <v>8635.2000000000007</v>
      </c>
    </row>
    <row r="100" spans="1:2" ht="27.6" thickBot="1" x14ac:dyDescent="0.35">
      <c r="A100" s="15" t="s">
        <v>119</v>
      </c>
      <c r="B100" s="16"/>
    </row>
    <row r="101" spans="1:2" ht="27.6" thickBot="1" x14ac:dyDescent="0.35">
      <c r="A101" s="15" t="s">
        <v>120</v>
      </c>
      <c r="B101" s="16"/>
    </row>
    <row r="102" spans="1:2" ht="18.600000000000001" thickBot="1" x14ac:dyDescent="0.35">
      <c r="A102" s="15" t="s">
        <v>121</v>
      </c>
      <c r="B102" s="16">
        <v>0</v>
      </c>
    </row>
    <row r="104" spans="1:2" x14ac:dyDescent="0.3">
      <c r="A104" s="1" t="s">
        <v>122</v>
      </c>
    </row>
    <row r="106" spans="1:2" x14ac:dyDescent="0.3">
      <c r="A106" s="17" t="s">
        <v>123</v>
      </c>
    </row>
    <row r="107" spans="1:2" x14ac:dyDescent="0.3">
      <c r="A107" s="17" t="s">
        <v>161</v>
      </c>
    </row>
  </sheetData>
  <hyperlinks>
    <hyperlink ref="A104" r:id="rId1" display="https://miau.my-x.hu/myx-free/coco/test/904641920231204200927.html" xr:uid="{AF31BB5E-A1FA-42C3-A701-9EBFF72C6067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0D1F2-78C5-4473-B8BC-0BD5F689401C}">
  <sheetPr>
    <tabColor rgb="FFFFFF00"/>
  </sheetPr>
  <dimension ref="A1:R53"/>
  <sheetViews>
    <sheetView topLeftCell="A16" zoomScale="85" zoomScaleNormal="85" workbookViewId="0">
      <selection activeCell="O32" sqref="O32"/>
    </sheetView>
  </sheetViews>
  <sheetFormatPr defaultRowHeight="14.4" x14ac:dyDescent="0.3"/>
  <cols>
    <col min="1" max="1" width="22.5546875" customWidth="1"/>
    <col min="2" max="2" width="33.33203125" bestFit="1" customWidth="1"/>
    <col min="3" max="3" width="19.6640625" bestFit="1" customWidth="1"/>
    <col min="4" max="4" width="18.33203125" bestFit="1" customWidth="1"/>
    <col min="5" max="5" width="12.88671875" bestFit="1" customWidth="1"/>
    <col min="6" max="6" width="15" bestFit="1" customWidth="1"/>
    <col min="7" max="7" width="14.88671875" bestFit="1" customWidth="1"/>
    <col min="8" max="9" width="14.88671875" customWidth="1"/>
    <col min="10" max="12" width="17.88671875" bestFit="1" customWidth="1"/>
    <col min="13" max="13" width="10.5546875" bestFit="1" customWidth="1"/>
    <col min="14" max="14" width="18" bestFit="1" customWidth="1"/>
    <col min="15" max="15" width="17.88671875" bestFit="1" customWidth="1"/>
    <col min="16" max="16" width="12.33203125" bestFit="1" customWidth="1"/>
    <col min="17" max="17" width="11.44140625" bestFit="1" customWidth="1"/>
    <col min="18" max="18" width="10.5546875" bestFit="1" customWidth="1"/>
  </cols>
  <sheetData>
    <row r="1" spans="1:16" x14ac:dyDescent="0.3">
      <c r="A1" t="s">
        <v>23</v>
      </c>
      <c r="B1" s="1" t="s">
        <v>46</v>
      </c>
    </row>
    <row r="3" spans="1:16" x14ac:dyDescent="0.3">
      <c r="E3" s="3" t="s">
        <v>33</v>
      </c>
      <c r="H3" t="s">
        <v>33</v>
      </c>
      <c r="J3" t="s">
        <v>192</v>
      </c>
      <c r="L3" t="s">
        <v>191</v>
      </c>
      <c r="N3" t="s">
        <v>193</v>
      </c>
    </row>
    <row r="4" spans="1:16" x14ac:dyDescent="0.3">
      <c r="A4" s="3" t="s">
        <v>2</v>
      </c>
      <c r="B4" s="3" t="s">
        <v>1</v>
      </c>
      <c r="C4" s="3" t="s">
        <v>24</v>
      </c>
      <c r="D4" s="3" t="s">
        <v>0</v>
      </c>
      <c r="E4" s="3" t="s">
        <v>28</v>
      </c>
      <c r="F4" s="3" t="s">
        <v>27</v>
      </c>
      <c r="G4" s="3" t="s">
        <v>26</v>
      </c>
      <c r="H4" s="3" t="s">
        <v>37</v>
      </c>
      <c r="I4" s="3" t="s">
        <v>195</v>
      </c>
      <c r="J4" t="str">
        <f>E4</f>
        <v xml:space="preserve">Megvilágitás </v>
      </c>
      <c r="K4" s="3" t="s">
        <v>45</v>
      </c>
      <c r="L4" s="3" t="s">
        <v>27</v>
      </c>
      <c r="M4" s="3" t="s">
        <v>40</v>
      </c>
      <c r="N4" s="3" t="s">
        <v>40</v>
      </c>
      <c r="O4" s="3" t="s">
        <v>126</v>
      </c>
      <c r="P4" s="18"/>
    </row>
    <row r="5" spans="1:16" x14ac:dyDescent="0.3">
      <c r="A5" s="2">
        <v>1</v>
      </c>
      <c r="B5" s="2" t="s">
        <v>3</v>
      </c>
      <c r="C5" s="3" t="s">
        <v>30</v>
      </c>
      <c r="D5" s="3">
        <v>12000</v>
      </c>
      <c r="E5" s="3" t="s">
        <v>29</v>
      </c>
      <c r="F5" s="3" t="s">
        <v>36</v>
      </c>
      <c r="G5" s="3">
        <v>6</v>
      </c>
      <c r="H5" s="3" t="s">
        <v>39</v>
      </c>
      <c r="I5" s="3">
        <v>15390</v>
      </c>
      <c r="J5">
        <f t="shared" ref="J5:J24" si="0">IF(E5="Nincs",0,1)</f>
        <v>0</v>
      </c>
      <c r="K5">
        <f>IF(H5="Optikai",1,0)</f>
        <v>1</v>
      </c>
      <c r="L5">
        <f t="shared" ref="L5:L24" si="1">IF(F5="Vezetékes",1,0)</f>
        <v>0</v>
      </c>
      <c r="M5" t="s">
        <v>42</v>
      </c>
      <c r="N5">
        <f>IF(M5="USB",1,0)</f>
        <v>0</v>
      </c>
    </row>
    <row r="6" spans="1:16" x14ac:dyDescent="0.3">
      <c r="A6" s="2">
        <v>2</v>
      </c>
      <c r="B6" s="2" t="s">
        <v>4</v>
      </c>
      <c r="C6" s="3" t="s">
        <v>30</v>
      </c>
      <c r="D6" s="3">
        <v>25600</v>
      </c>
      <c r="E6" s="3" t="s">
        <v>29</v>
      </c>
      <c r="F6" s="3" t="s">
        <v>36</v>
      </c>
      <c r="G6" s="3">
        <v>5</v>
      </c>
      <c r="H6" s="3" t="s">
        <v>39</v>
      </c>
      <c r="I6" s="3">
        <v>39890</v>
      </c>
      <c r="J6">
        <f t="shared" si="0"/>
        <v>0</v>
      </c>
      <c r="K6">
        <f t="shared" ref="K6:K23" si="2">IF(H6="Optikai",1,0)</f>
        <v>1</v>
      </c>
      <c r="L6">
        <f t="shared" si="1"/>
        <v>0</v>
      </c>
      <c r="M6" t="s">
        <v>42</v>
      </c>
      <c r="N6">
        <f t="shared" ref="N6:N24" si="3">IF(M6="USB",1,0)</f>
        <v>0</v>
      </c>
    </row>
    <row r="7" spans="1:16" x14ac:dyDescent="0.3">
      <c r="A7" s="2">
        <v>3</v>
      </c>
      <c r="B7" s="2" t="s">
        <v>5</v>
      </c>
      <c r="C7" s="3" t="s">
        <v>30</v>
      </c>
      <c r="D7" s="3">
        <v>25600</v>
      </c>
      <c r="E7" s="3" t="s">
        <v>34</v>
      </c>
      <c r="F7" s="3" t="s">
        <v>35</v>
      </c>
      <c r="G7" s="3">
        <v>11</v>
      </c>
      <c r="H7" s="3" t="s">
        <v>39</v>
      </c>
      <c r="I7" s="3">
        <v>18890</v>
      </c>
      <c r="J7">
        <f t="shared" si="0"/>
        <v>1</v>
      </c>
      <c r="K7">
        <f t="shared" si="2"/>
        <v>1</v>
      </c>
      <c r="L7">
        <f t="shared" si="1"/>
        <v>1</v>
      </c>
      <c r="M7" t="s">
        <v>41</v>
      </c>
      <c r="N7">
        <f t="shared" si="3"/>
        <v>1</v>
      </c>
    </row>
    <row r="8" spans="1:16" x14ac:dyDescent="0.3">
      <c r="A8" s="2">
        <v>4</v>
      </c>
      <c r="B8" s="2" t="s">
        <v>6</v>
      </c>
      <c r="C8" s="3" t="s">
        <v>30</v>
      </c>
      <c r="D8" s="3">
        <v>25600</v>
      </c>
      <c r="E8" s="3" t="s">
        <v>34</v>
      </c>
      <c r="F8" s="3" t="s">
        <v>36</v>
      </c>
      <c r="G8" s="3">
        <v>6</v>
      </c>
      <c r="H8" s="3" t="s">
        <v>39</v>
      </c>
      <c r="I8" s="3">
        <v>36847</v>
      </c>
      <c r="J8">
        <f t="shared" si="0"/>
        <v>1</v>
      </c>
      <c r="K8">
        <f t="shared" si="2"/>
        <v>1</v>
      </c>
      <c r="L8">
        <f t="shared" si="1"/>
        <v>0</v>
      </c>
      <c r="M8" t="s">
        <v>42</v>
      </c>
      <c r="N8">
        <f t="shared" si="3"/>
        <v>0</v>
      </c>
    </row>
    <row r="9" spans="1:16" x14ac:dyDescent="0.3">
      <c r="A9" s="2">
        <v>5</v>
      </c>
      <c r="B9" s="2" t="s">
        <v>7</v>
      </c>
      <c r="C9" s="3" t="s">
        <v>25</v>
      </c>
      <c r="D9" s="3">
        <v>8500</v>
      </c>
      <c r="E9" s="3" t="s">
        <v>34</v>
      </c>
      <c r="F9" s="3" t="s">
        <v>35</v>
      </c>
      <c r="G9" s="3">
        <v>6</v>
      </c>
      <c r="H9" s="3" t="s">
        <v>39</v>
      </c>
      <c r="I9" s="3">
        <v>9690</v>
      </c>
      <c r="J9">
        <f t="shared" si="0"/>
        <v>1</v>
      </c>
      <c r="K9">
        <f t="shared" si="2"/>
        <v>1</v>
      </c>
      <c r="L9">
        <f t="shared" si="1"/>
        <v>1</v>
      </c>
      <c r="M9" t="s">
        <v>41</v>
      </c>
      <c r="N9">
        <f t="shared" si="3"/>
        <v>1</v>
      </c>
    </row>
    <row r="10" spans="1:16" x14ac:dyDescent="0.3">
      <c r="A10" s="2">
        <v>6</v>
      </c>
      <c r="B10" s="2" t="s">
        <v>8</v>
      </c>
      <c r="C10" s="3" t="s">
        <v>31</v>
      </c>
      <c r="D10" s="3">
        <v>14000</v>
      </c>
      <c r="E10" s="3" t="s">
        <v>29</v>
      </c>
      <c r="F10" s="3" t="s">
        <v>36</v>
      </c>
      <c r="G10" s="3">
        <v>7</v>
      </c>
      <c r="H10" s="3" t="s">
        <v>39</v>
      </c>
      <c r="I10" s="3">
        <v>16890</v>
      </c>
      <c r="J10">
        <f t="shared" si="0"/>
        <v>0</v>
      </c>
      <c r="K10">
        <v>0</v>
      </c>
      <c r="L10">
        <f t="shared" si="1"/>
        <v>0</v>
      </c>
      <c r="M10" t="s">
        <v>42</v>
      </c>
      <c r="N10">
        <f t="shared" si="3"/>
        <v>0</v>
      </c>
    </row>
    <row r="11" spans="1:16" x14ac:dyDescent="0.3">
      <c r="A11" s="2">
        <v>7</v>
      </c>
      <c r="B11" s="2" t="s">
        <v>9</v>
      </c>
      <c r="C11" s="3" t="s">
        <v>31</v>
      </c>
      <c r="D11" s="3">
        <v>26000</v>
      </c>
      <c r="E11" s="3" t="s">
        <v>34</v>
      </c>
      <c r="F11" s="3" t="s">
        <v>35</v>
      </c>
      <c r="G11" s="3">
        <v>11</v>
      </c>
      <c r="H11" s="3" t="s">
        <v>39</v>
      </c>
      <c r="I11" s="3">
        <v>19600</v>
      </c>
      <c r="J11">
        <f t="shared" si="0"/>
        <v>1</v>
      </c>
      <c r="K11">
        <f t="shared" si="2"/>
        <v>1</v>
      </c>
      <c r="L11">
        <f t="shared" si="1"/>
        <v>1</v>
      </c>
      <c r="M11" t="s">
        <v>41</v>
      </c>
      <c r="N11">
        <f t="shared" si="3"/>
        <v>1</v>
      </c>
    </row>
    <row r="12" spans="1:16" x14ac:dyDescent="0.3">
      <c r="A12" s="2">
        <v>8</v>
      </c>
      <c r="B12" s="2" t="s">
        <v>10</v>
      </c>
      <c r="C12" s="3" t="s">
        <v>30</v>
      </c>
      <c r="D12" s="3">
        <v>16000</v>
      </c>
      <c r="E12" s="3" t="s">
        <v>34</v>
      </c>
      <c r="F12" s="3" t="s">
        <v>36</v>
      </c>
      <c r="G12" s="3">
        <v>11</v>
      </c>
      <c r="H12" s="3" t="s">
        <v>39</v>
      </c>
      <c r="I12" s="3">
        <v>34990</v>
      </c>
      <c r="J12">
        <f t="shared" si="0"/>
        <v>1</v>
      </c>
      <c r="K12">
        <f t="shared" si="2"/>
        <v>1</v>
      </c>
      <c r="L12">
        <f t="shared" si="1"/>
        <v>0</v>
      </c>
      <c r="M12" t="s">
        <v>42</v>
      </c>
      <c r="N12">
        <f t="shared" si="3"/>
        <v>0</v>
      </c>
    </row>
    <row r="13" spans="1:16" x14ac:dyDescent="0.3">
      <c r="A13" s="2">
        <v>9</v>
      </c>
      <c r="B13" s="2" t="s">
        <v>11</v>
      </c>
      <c r="C13" s="3" t="s">
        <v>30</v>
      </c>
      <c r="D13" s="3">
        <v>8000</v>
      </c>
      <c r="E13" s="3" t="s">
        <v>29</v>
      </c>
      <c r="F13" s="3" t="s">
        <v>36</v>
      </c>
      <c r="G13" s="3">
        <v>7</v>
      </c>
      <c r="H13" s="3" t="s">
        <v>39</v>
      </c>
      <c r="I13" s="3">
        <v>34190</v>
      </c>
      <c r="J13">
        <f t="shared" si="0"/>
        <v>0</v>
      </c>
      <c r="K13">
        <f t="shared" si="2"/>
        <v>1</v>
      </c>
      <c r="L13">
        <f t="shared" si="1"/>
        <v>0</v>
      </c>
      <c r="M13" t="s">
        <v>42</v>
      </c>
      <c r="N13">
        <f t="shared" si="3"/>
        <v>0</v>
      </c>
    </row>
    <row r="14" spans="1:16" x14ac:dyDescent="0.3">
      <c r="A14" s="2">
        <v>10</v>
      </c>
      <c r="B14" s="2" t="s">
        <v>12</v>
      </c>
      <c r="C14" s="3" t="s">
        <v>30</v>
      </c>
      <c r="D14" s="3">
        <v>8000</v>
      </c>
      <c r="E14" s="3" t="s">
        <v>29</v>
      </c>
      <c r="F14" s="3" t="s">
        <v>36</v>
      </c>
      <c r="G14" s="3">
        <v>7</v>
      </c>
      <c r="H14" s="3" t="s">
        <v>39</v>
      </c>
      <c r="I14" s="3">
        <v>33890</v>
      </c>
      <c r="J14">
        <f t="shared" si="0"/>
        <v>0</v>
      </c>
      <c r="K14">
        <f t="shared" si="2"/>
        <v>1</v>
      </c>
      <c r="L14">
        <f t="shared" si="1"/>
        <v>0</v>
      </c>
      <c r="M14" t="s">
        <v>42</v>
      </c>
      <c r="N14">
        <f t="shared" si="3"/>
        <v>0</v>
      </c>
    </row>
    <row r="15" spans="1:16" x14ac:dyDescent="0.3">
      <c r="A15" s="2">
        <v>11</v>
      </c>
      <c r="B15" s="2" t="s">
        <v>13</v>
      </c>
      <c r="C15" s="3" t="s">
        <v>32</v>
      </c>
      <c r="D15" s="3">
        <v>1300</v>
      </c>
      <c r="E15" s="3" t="s">
        <v>29</v>
      </c>
      <c r="F15" s="3" t="s">
        <v>36</v>
      </c>
      <c r="G15" s="3">
        <v>3</v>
      </c>
      <c r="H15" s="3" t="s">
        <v>39</v>
      </c>
      <c r="I15" s="3">
        <v>26000</v>
      </c>
      <c r="J15">
        <f t="shared" si="0"/>
        <v>0</v>
      </c>
      <c r="K15">
        <f t="shared" si="2"/>
        <v>1</v>
      </c>
      <c r="L15">
        <f t="shared" si="1"/>
        <v>0</v>
      </c>
      <c r="M15" t="s">
        <v>42</v>
      </c>
      <c r="N15">
        <f t="shared" si="3"/>
        <v>0</v>
      </c>
    </row>
    <row r="16" spans="1:16" x14ac:dyDescent="0.3">
      <c r="A16" s="2">
        <v>12</v>
      </c>
      <c r="B16" s="2" t="s">
        <v>14</v>
      </c>
      <c r="C16" s="3" t="s">
        <v>31</v>
      </c>
      <c r="D16" s="3">
        <v>30000</v>
      </c>
      <c r="E16" s="3" t="s">
        <v>29</v>
      </c>
      <c r="F16" s="3" t="s">
        <v>35</v>
      </c>
      <c r="G16" s="3">
        <v>6</v>
      </c>
      <c r="H16" s="3" t="s">
        <v>39</v>
      </c>
      <c r="I16" s="3">
        <v>22190</v>
      </c>
      <c r="J16">
        <f t="shared" si="0"/>
        <v>0</v>
      </c>
      <c r="K16">
        <f t="shared" si="2"/>
        <v>1</v>
      </c>
      <c r="L16">
        <f t="shared" si="1"/>
        <v>1</v>
      </c>
      <c r="M16" t="s">
        <v>41</v>
      </c>
      <c r="N16">
        <f t="shared" si="3"/>
        <v>1</v>
      </c>
    </row>
    <row r="17" spans="1:15" x14ac:dyDescent="0.3">
      <c r="A17" s="2">
        <v>13</v>
      </c>
      <c r="B17" s="2" t="s">
        <v>15</v>
      </c>
      <c r="C17" s="3" t="s">
        <v>30</v>
      </c>
      <c r="D17" s="3">
        <v>25600</v>
      </c>
      <c r="E17" s="3" t="s">
        <v>29</v>
      </c>
      <c r="F17" s="3" t="s">
        <v>35</v>
      </c>
      <c r="G17" s="3">
        <v>13</v>
      </c>
      <c r="H17" s="3" t="s">
        <v>39</v>
      </c>
      <c r="I17" s="3">
        <v>24690</v>
      </c>
      <c r="J17">
        <f t="shared" si="0"/>
        <v>0</v>
      </c>
      <c r="K17">
        <f t="shared" si="2"/>
        <v>1</v>
      </c>
      <c r="L17">
        <f t="shared" si="1"/>
        <v>1</v>
      </c>
      <c r="M17" t="s">
        <v>41</v>
      </c>
      <c r="N17">
        <f t="shared" si="3"/>
        <v>1</v>
      </c>
    </row>
    <row r="18" spans="1:15" x14ac:dyDescent="0.3">
      <c r="A18" s="2">
        <v>14</v>
      </c>
      <c r="B18" s="2" t="s">
        <v>16</v>
      </c>
      <c r="C18" s="3" t="s">
        <v>25</v>
      </c>
      <c r="D18" s="3">
        <v>18000</v>
      </c>
      <c r="E18" s="3" t="s">
        <v>34</v>
      </c>
      <c r="F18" s="3" t="s">
        <v>36</v>
      </c>
      <c r="G18" s="3">
        <v>6</v>
      </c>
      <c r="H18" s="3" t="s">
        <v>39</v>
      </c>
      <c r="I18" s="3">
        <v>21780</v>
      </c>
      <c r="J18">
        <f t="shared" si="0"/>
        <v>1</v>
      </c>
      <c r="K18">
        <f t="shared" si="2"/>
        <v>1</v>
      </c>
      <c r="L18">
        <f t="shared" si="1"/>
        <v>0</v>
      </c>
      <c r="M18" t="s">
        <v>41</v>
      </c>
      <c r="N18">
        <f t="shared" si="3"/>
        <v>1</v>
      </c>
    </row>
    <row r="19" spans="1:15" x14ac:dyDescent="0.3">
      <c r="A19" s="2">
        <v>15</v>
      </c>
      <c r="B19" s="2" t="s">
        <v>17</v>
      </c>
      <c r="C19" s="3" t="s">
        <v>30</v>
      </c>
      <c r="D19" s="3">
        <v>32000</v>
      </c>
      <c r="E19" s="3" t="s">
        <v>29</v>
      </c>
      <c r="F19" s="3" t="s">
        <v>36</v>
      </c>
      <c r="G19" s="3">
        <v>5</v>
      </c>
      <c r="H19" s="3" t="s">
        <v>39</v>
      </c>
      <c r="I19" s="3">
        <v>64790</v>
      </c>
      <c r="J19">
        <f t="shared" si="0"/>
        <v>0</v>
      </c>
      <c r="K19">
        <f t="shared" si="2"/>
        <v>1</v>
      </c>
      <c r="L19">
        <f t="shared" si="1"/>
        <v>0</v>
      </c>
      <c r="M19" t="s">
        <v>42</v>
      </c>
      <c r="N19">
        <f t="shared" si="3"/>
        <v>0</v>
      </c>
    </row>
    <row r="20" spans="1:15" x14ac:dyDescent="0.3">
      <c r="A20" s="2">
        <v>16</v>
      </c>
      <c r="B20" s="2" t="s">
        <v>18</v>
      </c>
      <c r="C20" s="3" t="s">
        <v>31</v>
      </c>
      <c r="D20" s="3">
        <v>6400</v>
      </c>
      <c r="E20" s="3" t="s">
        <v>34</v>
      </c>
      <c r="F20" s="3" t="s">
        <v>35</v>
      </c>
      <c r="G20" s="3">
        <v>5</v>
      </c>
      <c r="H20" s="3" t="s">
        <v>39</v>
      </c>
      <c r="I20" s="3">
        <v>8890</v>
      </c>
      <c r="J20">
        <f t="shared" si="0"/>
        <v>1</v>
      </c>
      <c r="K20">
        <f t="shared" si="2"/>
        <v>1</v>
      </c>
      <c r="L20">
        <f t="shared" si="1"/>
        <v>1</v>
      </c>
      <c r="M20" t="s">
        <v>41</v>
      </c>
      <c r="N20">
        <f t="shared" si="3"/>
        <v>1</v>
      </c>
    </row>
    <row r="21" spans="1:15" x14ac:dyDescent="0.3">
      <c r="A21" s="2">
        <v>17</v>
      </c>
      <c r="B21" s="2" t="s">
        <v>19</v>
      </c>
      <c r="C21" s="3" t="s">
        <v>30</v>
      </c>
      <c r="D21" s="3">
        <v>8000</v>
      </c>
      <c r="E21" s="3" t="s">
        <v>34</v>
      </c>
      <c r="F21" s="3" t="s">
        <v>35</v>
      </c>
      <c r="G21" s="3">
        <v>6</v>
      </c>
      <c r="H21" s="3" t="s">
        <v>39</v>
      </c>
      <c r="I21" s="3">
        <v>8190</v>
      </c>
      <c r="J21">
        <f t="shared" si="0"/>
        <v>1</v>
      </c>
      <c r="K21">
        <f t="shared" si="2"/>
        <v>1</v>
      </c>
      <c r="L21">
        <f t="shared" si="1"/>
        <v>1</v>
      </c>
      <c r="M21" t="s">
        <v>41</v>
      </c>
      <c r="N21">
        <f t="shared" si="3"/>
        <v>1</v>
      </c>
    </row>
    <row r="22" spans="1:15" x14ac:dyDescent="0.3">
      <c r="A22" s="2">
        <v>18</v>
      </c>
      <c r="B22" s="2" t="s">
        <v>20</v>
      </c>
      <c r="C22" s="3" t="s">
        <v>31</v>
      </c>
      <c r="D22" s="3">
        <v>16000</v>
      </c>
      <c r="E22" s="3" t="s">
        <v>29</v>
      </c>
      <c r="F22" s="3" t="s">
        <v>36</v>
      </c>
      <c r="G22" s="3">
        <v>6</v>
      </c>
      <c r="H22" s="3" t="s">
        <v>39</v>
      </c>
      <c r="I22" s="3">
        <v>17150</v>
      </c>
      <c r="J22">
        <f t="shared" si="0"/>
        <v>0</v>
      </c>
      <c r="K22">
        <f t="shared" si="2"/>
        <v>1</v>
      </c>
      <c r="L22">
        <f t="shared" si="1"/>
        <v>0</v>
      </c>
      <c r="M22" t="s">
        <v>42</v>
      </c>
      <c r="N22">
        <f t="shared" si="3"/>
        <v>0</v>
      </c>
    </row>
    <row r="23" spans="1:15" x14ac:dyDescent="0.3">
      <c r="A23" s="2">
        <v>19</v>
      </c>
      <c r="B23" s="2" t="s">
        <v>21</v>
      </c>
      <c r="C23" s="3" t="s">
        <v>31</v>
      </c>
      <c r="D23" s="3">
        <v>30000</v>
      </c>
      <c r="E23" s="3" t="s">
        <v>29</v>
      </c>
      <c r="F23" s="3" t="s">
        <v>36</v>
      </c>
      <c r="G23" s="3">
        <v>11</v>
      </c>
      <c r="H23" s="3" t="s">
        <v>39</v>
      </c>
      <c r="I23" s="3">
        <v>60890</v>
      </c>
      <c r="J23">
        <f t="shared" si="0"/>
        <v>0</v>
      </c>
      <c r="K23">
        <f t="shared" si="2"/>
        <v>1</v>
      </c>
      <c r="L23">
        <f t="shared" si="1"/>
        <v>0</v>
      </c>
      <c r="M23" t="s">
        <v>42</v>
      </c>
      <c r="N23">
        <f t="shared" si="3"/>
        <v>0</v>
      </c>
    </row>
    <row r="24" spans="1:15" x14ac:dyDescent="0.3">
      <c r="A24" s="2">
        <v>20</v>
      </c>
      <c r="B24" s="2" t="s">
        <v>22</v>
      </c>
      <c r="C24" s="3" t="s">
        <v>31</v>
      </c>
      <c r="D24" s="3">
        <v>8500</v>
      </c>
      <c r="E24" s="3" t="s">
        <v>34</v>
      </c>
      <c r="F24" s="3" t="s">
        <v>35</v>
      </c>
      <c r="G24" s="3">
        <v>6</v>
      </c>
      <c r="H24" s="3" t="s">
        <v>39</v>
      </c>
      <c r="I24" s="3">
        <v>16480</v>
      </c>
      <c r="J24">
        <f t="shared" si="0"/>
        <v>1</v>
      </c>
      <c r="K24">
        <v>1</v>
      </c>
      <c r="L24">
        <f t="shared" si="1"/>
        <v>1</v>
      </c>
      <c r="M24" t="s">
        <v>41</v>
      </c>
      <c r="N24">
        <f t="shared" si="3"/>
        <v>1</v>
      </c>
    </row>
    <row r="26" spans="1:15" x14ac:dyDescent="0.3">
      <c r="B26" s="2" t="s">
        <v>43</v>
      </c>
      <c r="C26">
        <v>1</v>
      </c>
      <c r="D26">
        <f>IF(D28&lt;0,1,0)</f>
        <v>0</v>
      </c>
      <c r="E26">
        <f>IF(E28&lt;0,1,0)</f>
        <v>0</v>
      </c>
      <c r="F26">
        <f t="shared" ref="F26:G26" si="4">IF(F28&lt;0,1,0)</f>
        <v>0</v>
      </c>
      <c r="G26">
        <f t="shared" si="4"/>
        <v>0</v>
      </c>
      <c r="H26">
        <f>IF(H28&lt;0,1,0)</f>
        <v>0</v>
      </c>
      <c r="I26">
        <f>IF(I28&lt;0,1,0)</f>
        <v>0</v>
      </c>
      <c r="N26">
        <f t="shared" ref="N26" si="5">IF(N28&lt;0,1,0)</f>
        <v>1</v>
      </c>
    </row>
    <row r="27" spans="1:15" x14ac:dyDescent="0.3">
      <c r="B27" s="2" t="s">
        <v>44</v>
      </c>
      <c r="D27" s="7">
        <v>0</v>
      </c>
      <c r="E27">
        <v>0</v>
      </c>
      <c r="F27">
        <v>1</v>
      </c>
      <c r="G27" s="7">
        <v>0</v>
      </c>
      <c r="H27">
        <v>0</v>
      </c>
      <c r="I27" s="7">
        <v>1</v>
      </c>
      <c r="J27">
        <v>0</v>
      </c>
      <c r="L27" s="3">
        <v>1</v>
      </c>
      <c r="N27">
        <v>1</v>
      </c>
    </row>
    <row r="28" spans="1:15" x14ac:dyDescent="0.3">
      <c r="B28" s="2" t="s">
        <v>38</v>
      </c>
      <c r="D28" s="6">
        <f>CORREL(D5:D24,$I$5:$I$24)</f>
        <v>0.55353174614027967</v>
      </c>
      <c r="E28" s="6"/>
      <c r="F28" s="6"/>
      <c r="G28" s="6">
        <f>CORREL(G5:G24,$I$5:$I$24)</f>
        <v>0.12740498789663726</v>
      </c>
      <c r="H28" s="6"/>
      <c r="I28" s="6">
        <f t="shared" ref="I28:N28" si="6">CORREL(I5:I24,$I$5:$I$24)</f>
        <v>1.0000000000000002</v>
      </c>
      <c r="J28" s="6">
        <f t="shared" si="6"/>
        <v>-0.42227003409783548</v>
      </c>
      <c r="K28" s="6">
        <f>CORREL(K5:K24,$I$5:$I$24)</f>
        <v>0.14633148096846466</v>
      </c>
      <c r="L28" s="6">
        <f t="shared" si="6"/>
        <v>-0.56452994456081773</v>
      </c>
      <c r="M28" s="6"/>
      <c r="N28" s="6">
        <f t="shared" si="6"/>
        <v>-0.58761852024302541</v>
      </c>
    </row>
    <row r="29" spans="1:15" x14ac:dyDescent="0.3">
      <c r="B29" s="2" t="s">
        <v>47</v>
      </c>
      <c r="D29">
        <f>MAX(D5:D24)</f>
        <v>32000</v>
      </c>
      <c r="G29">
        <f t="shared" ref="G29:N29" si="7">MAX(G5:G24)</f>
        <v>13</v>
      </c>
      <c r="I29">
        <f t="shared" si="7"/>
        <v>64790</v>
      </c>
      <c r="J29">
        <f t="shared" si="7"/>
        <v>1</v>
      </c>
      <c r="K29">
        <f t="shared" si="7"/>
        <v>1</v>
      </c>
      <c r="L29">
        <f t="shared" si="7"/>
        <v>1</v>
      </c>
      <c r="N29">
        <f t="shared" si="7"/>
        <v>1</v>
      </c>
    </row>
    <row r="30" spans="1:15" x14ac:dyDescent="0.3">
      <c r="B30" s="2" t="s">
        <v>48</v>
      </c>
      <c r="D30" s="6">
        <f>D28*D28</f>
        <v>0.30639739398510701</v>
      </c>
      <c r="E30" s="6"/>
      <c r="F30" s="6"/>
      <c r="G30" s="6">
        <f t="shared" ref="G30:N30" si="8">G28*G28</f>
        <v>1.6232030940942287E-2</v>
      </c>
      <c r="H30" s="6"/>
      <c r="I30" s="6">
        <f t="shared" si="8"/>
        <v>1.0000000000000004</v>
      </c>
      <c r="J30" s="6">
        <f>J28*J28</f>
        <v>0.17831198169698714</v>
      </c>
      <c r="K30" s="6">
        <f t="shared" si="8"/>
        <v>2.1412902322424134E-2</v>
      </c>
      <c r="L30" s="6">
        <f t="shared" si="8"/>
        <v>0.31869405830583997</v>
      </c>
      <c r="M30" s="6"/>
      <c r="N30" s="6">
        <f t="shared" si="8"/>
        <v>0.34529552533260288</v>
      </c>
    </row>
    <row r="31" spans="1:15" x14ac:dyDescent="0.3">
      <c r="B31" s="5"/>
    </row>
    <row r="32" spans="1:15" x14ac:dyDescent="0.3">
      <c r="A32" s="3"/>
      <c r="B32" s="4"/>
      <c r="D32" t="s">
        <v>49</v>
      </c>
      <c r="E32" t="s">
        <v>49</v>
      </c>
      <c r="F32" t="s">
        <v>49</v>
      </c>
      <c r="G32" t="s">
        <v>49</v>
      </c>
      <c r="H32" t="s">
        <v>49</v>
      </c>
      <c r="I32" t="s">
        <v>49</v>
      </c>
      <c r="O32">
        <f>CORREL(O34:O53,R34:R53)</f>
        <v>0.99363905204386671</v>
      </c>
    </row>
    <row r="33" spans="1:18" x14ac:dyDescent="0.3">
      <c r="A33" s="3" t="str">
        <f>A4</f>
        <v>Népszerűsége (TOP 20)</v>
      </c>
      <c r="B33" s="3" t="str">
        <f>B4</f>
        <v>Termék neve</v>
      </c>
      <c r="C33" s="3" t="str">
        <f>C4</f>
        <v>Gyártó</v>
      </c>
      <c r="D33" s="3" t="str">
        <f t="shared" ref="D33:G33" si="9">D4</f>
        <v>Érzékenysége (DPI)</v>
      </c>
      <c r="E33" s="3" t="str">
        <f t="shared" si="9"/>
        <v xml:space="preserve">Megvilágitás </v>
      </c>
      <c r="F33" s="3" t="str">
        <f t="shared" si="9"/>
        <v>Jelátvitel</v>
      </c>
      <c r="G33" s="3" t="str">
        <f t="shared" si="9"/>
        <v xml:space="preserve">Gombok száma </v>
      </c>
      <c r="H33" s="3" t="str">
        <f>N4</f>
        <v>Egér csatlakoztatás</v>
      </c>
      <c r="I33" s="3" t="str">
        <f>K4</f>
        <v>Tipusa</v>
      </c>
      <c r="J33" s="3" t="str">
        <f>I4</f>
        <v>Termék ára (Ft)</v>
      </c>
      <c r="K33" s="3"/>
      <c r="L33" s="3" t="s">
        <v>150</v>
      </c>
      <c r="M33" s="3" t="s">
        <v>50</v>
      </c>
      <c r="N33" s="3" t="s">
        <v>51</v>
      </c>
      <c r="O33" s="3" t="s">
        <v>52</v>
      </c>
      <c r="P33" s="3" t="s">
        <v>124</v>
      </c>
      <c r="Q33" s="3" t="s">
        <v>125</v>
      </c>
      <c r="R33" s="3" t="s">
        <v>151</v>
      </c>
    </row>
    <row r="34" spans="1:18" x14ac:dyDescent="0.3">
      <c r="A34" s="3">
        <f t="shared" ref="A34:B53" si="10">A5</f>
        <v>1</v>
      </c>
      <c r="B34" s="3" t="str">
        <f t="shared" si="10"/>
        <v>Logitech G305 Lightspeed Black</v>
      </c>
      <c r="C34" s="20">
        <f>VLOOKUP(C5,'Átlag áraik márkáként'!$A$4:$C$7,3,0)</f>
        <v>1</v>
      </c>
      <c r="D34" s="3">
        <f>RANK(D5,D$5:D$24,D$27)</f>
        <v>13</v>
      </c>
      <c r="E34" s="3">
        <v>2</v>
      </c>
      <c r="F34">
        <f>RANK(L5,L$5:L$24,L$27)</f>
        <v>1</v>
      </c>
      <c r="G34" s="3">
        <f>RANK(G5,G$5:G$24,G$27)</f>
        <v>9</v>
      </c>
      <c r="H34">
        <f>RANK(N5,N$5:N$24,N$27)</f>
        <v>1</v>
      </c>
      <c r="I34" s="3">
        <f>IF(H5="Optikai",1,0)</f>
        <v>1</v>
      </c>
      <c r="J34" s="3">
        <f>I5</f>
        <v>15390</v>
      </c>
      <c r="L34" s="21">
        <f>'1. Coco számitások'!I74</f>
        <v>25523.7</v>
      </c>
      <c r="M34" s="6">
        <f>AVERAGE(C34:I34)</f>
        <v>4</v>
      </c>
      <c r="N34" s="6">
        <f>21-M34</f>
        <v>17</v>
      </c>
      <c r="O34" s="8">
        <f>J34/N34</f>
        <v>905.29411764705878</v>
      </c>
      <c r="P34" s="7">
        <f>'1. Coco számitások'!L74</f>
        <v>-65.849999999999994</v>
      </c>
      <c r="Q34" s="8">
        <f>(J34-L34)</f>
        <v>-10133.700000000001</v>
      </c>
      <c r="R34" s="8">
        <f>'Első próbálkozás'!O34</f>
        <v>970.54054054054052</v>
      </c>
    </row>
    <row r="35" spans="1:18" x14ac:dyDescent="0.3">
      <c r="A35" s="3">
        <f t="shared" si="10"/>
        <v>2</v>
      </c>
      <c r="B35" s="3" t="str">
        <f t="shared" si="10"/>
        <v>Logitech G Pro X Superlight</v>
      </c>
      <c r="C35" s="20">
        <f>VLOOKUP(C6,'Átlag áraik márkáként'!$A$4:$C$7,3,0)</f>
        <v>1</v>
      </c>
      <c r="D35" s="3">
        <f t="shared" ref="D35:D53" si="11">RANK(D6,D$5:D$24,D$27)</f>
        <v>5</v>
      </c>
      <c r="E35" s="3">
        <v>2</v>
      </c>
      <c r="F35">
        <f t="shared" ref="F35:F52" si="12">RANK(L6,L$5:L$24,L$27)</f>
        <v>1</v>
      </c>
      <c r="G35" s="3">
        <f t="shared" ref="G35:G53" si="13">RANK(G6,G$5:G$24,G$27)</f>
        <v>17</v>
      </c>
      <c r="H35">
        <f t="shared" ref="H35:H52" si="14">RANK(N6,N$5:N$24,N$27)</f>
        <v>1</v>
      </c>
      <c r="I35" s="3">
        <f t="shared" ref="I35:I53" si="15">IF(H6="Optikai",1,0)</f>
        <v>1</v>
      </c>
      <c r="J35" s="3">
        <f t="shared" ref="J35:J53" si="16">I6</f>
        <v>39890</v>
      </c>
      <c r="L35" s="21">
        <f>'1. Coco számitások'!I75</f>
        <v>28897.8</v>
      </c>
      <c r="M35" s="6">
        <f t="shared" ref="M35:M53" si="17">AVERAGE(C35:I35)</f>
        <v>4</v>
      </c>
      <c r="N35" s="6">
        <f t="shared" ref="N35:N53" si="18">21-M35</f>
        <v>17</v>
      </c>
      <c r="O35" s="8">
        <f>J35/N35</f>
        <v>2346.4705882352941</v>
      </c>
      <c r="P35" s="7">
        <f>'1. Coco számitások'!L75</f>
        <v>27.56</v>
      </c>
      <c r="Q35" s="8">
        <f>(J35-L35)</f>
        <v>10992.2</v>
      </c>
      <c r="R35" s="8">
        <f>'Első próbálkozás'!O35</f>
        <v>2515.5855855855857</v>
      </c>
    </row>
    <row r="36" spans="1:18" x14ac:dyDescent="0.3">
      <c r="A36" s="3">
        <f t="shared" si="10"/>
        <v>3</v>
      </c>
      <c r="B36" s="3" t="str">
        <f t="shared" si="10"/>
        <v>Logitech G502 Hero</v>
      </c>
      <c r="C36" s="20">
        <f>VLOOKUP(C7,'Átlag áraik márkáként'!$A$4:$C$7,3,0)</f>
        <v>1</v>
      </c>
      <c r="D36" s="3">
        <f t="shared" si="11"/>
        <v>5</v>
      </c>
      <c r="E36" s="3">
        <f t="shared" ref="E36:E53" si="19">RANK(J7,J$5:J$24,J$27)</f>
        <v>1</v>
      </c>
      <c r="F36">
        <v>2</v>
      </c>
      <c r="G36" s="3">
        <f t="shared" si="13"/>
        <v>2</v>
      </c>
      <c r="H36">
        <v>2</v>
      </c>
      <c r="I36" s="3">
        <f t="shared" si="15"/>
        <v>1</v>
      </c>
      <c r="J36" s="3">
        <f t="shared" si="16"/>
        <v>18890</v>
      </c>
      <c r="L36" s="21">
        <f>'1. Coco számitások'!I76</f>
        <v>20401.8</v>
      </c>
      <c r="M36" s="6">
        <f t="shared" si="17"/>
        <v>2</v>
      </c>
      <c r="N36" s="6">
        <f t="shared" si="18"/>
        <v>19</v>
      </c>
      <c r="O36" s="8">
        <f t="shared" ref="O36:O53" si="20">J36/N36</f>
        <v>994.21052631578948</v>
      </c>
      <c r="P36" s="7">
        <f>'1. Coco számitások'!L76</f>
        <v>-8</v>
      </c>
      <c r="Q36" s="8">
        <f t="shared" ref="Q36:Q53" si="21">(J36-L36)</f>
        <v>-1511.7999999999993</v>
      </c>
      <c r="R36" s="8">
        <f>'Első próbálkozás'!O36</f>
        <v>1180.625</v>
      </c>
    </row>
    <row r="37" spans="1:18" x14ac:dyDescent="0.3">
      <c r="A37" s="3">
        <f t="shared" si="10"/>
        <v>4</v>
      </c>
      <c r="B37" s="3" t="str">
        <f t="shared" si="10"/>
        <v>Logitech G PRO HERO Wireless</v>
      </c>
      <c r="C37" s="20">
        <f>VLOOKUP(C8,'Átlag áraik márkáként'!$A$4:$C$7,3,0)</f>
        <v>1</v>
      </c>
      <c r="D37" s="3">
        <f t="shared" si="11"/>
        <v>5</v>
      </c>
      <c r="E37" s="3">
        <f t="shared" si="19"/>
        <v>1</v>
      </c>
      <c r="F37">
        <f t="shared" si="12"/>
        <v>1</v>
      </c>
      <c r="G37" s="3">
        <f t="shared" si="13"/>
        <v>9</v>
      </c>
      <c r="H37">
        <f t="shared" si="14"/>
        <v>1</v>
      </c>
      <c r="I37" s="3">
        <f t="shared" si="15"/>
        <v>1</v>
      </c>
      <c r="J37" s="3">
        <f t="shared" si="16"/>
        <v>36847</v>
      </c>
      <c r="L37" s="21">
        <f>'1. Coco számitások'!I77</f>
        <v>33047.1</v>
      </c>
      <c r="M37" s="6">
        <f t="shared" si="17"/>
        <v>2.7142857142857144</v>
      </c>
      <c r="N37" s="6">
        <f t="shared" si="18"/>
        <v>18.285714285714285</v>
      </c>
      <c r="O37" s="8">
        <f t="shared" si="20"/>
        <v>2015.0703125</v>
      </c>
      <c r="P37" s="7">
        <f>'1. Coco számitások'!L77</f>
        <v>10.31</v>
      </c>
      <c r="Q37" s="8">
        <f t="shared" si="21"/>
        <v>3799.9000000000015</v>
      </c>
      <c r="R37" s="8">
        <f>'Első próbálkozás'!O37</f>
        <v>2015.0703125</v>
      </c>
    </row>
    <row r="38" spans="1:18" x14ac:dyDescent="0.3">
      <c r="A38" s="3">
        <f t="shared" si="10"/>
        <v>5</v>
      </c>
      <c r="B38" s="3" t="str">
        <f t="shared" si="10"/>
        <v>SteelSeries Rival 3</v>
      </c>
      <c r="C38" s="20">
        <f>VLOOKUP(C9,'Átlag áraik márkáként'!$A$4:$C$7,3,0)</f>
        <v>4</v>
      </c>
      <c r="D38" s="3">
        <f t="shared" si="11"/>
        <v>14</v>
      </c>
      <c r="E38" s="3">
        <f t="shared" si="19"/>
        <v>1</v>
      </c>
      <c r="F38">
        <v>2</v>
      </c>
      <c r="G38" s="3">
        <f t="shared" si="13"/>
        <v>9</v>
      </c>
      <c r="H38">
        <v>2</v>
      </c>
      <c r="I38" s="3">
        <f t="shared" si="15"/>
        <v>1</v>
      </c>
      <c r="J38" s="3">
        <f t="shared" si="16"/>
        <v>9690</v>
      </c>
      <c r="L38" s="21">
        <f>'1. Coco számitások'!I78</f>
        <v>9058.4</v>
      </c>
      <c r="M38" s="6">
        <f t="shared" si="17"/>
        <v>4.7142857142857144</v>
      </c>
      <c r="N38" s="6">
        <f t="shared" si="18"/>
        <v>16.285714285714285</v>
      </c>
      <c r="O38" s="8">
        <f t="shared" si="20"/>
        <v>595</v>
      </c>
      <c r="P38" s="7">
        <f>'1. Coco számitások'!L78</f>
        <v>6.52</v>
      </c>
      <c r="Q38" s="8">
        <f t="shared" si="21"/>
        <v>631.60000000000036</v>
      </c>
      <c r="R38" s="8">
        <f>'Első próbálkozás'!O38</f>
        <v>729.35483870967744</v>
      </c>
    </row>
    <row r="39" spans="1:18" x14ac:dyDescent="0.3">
      <c r="A39" s="3">
        <f t="shared" si="10"/>
        <v>6</v>
      </c>
      <c r="B39" s="3" t="str">
        <f t="shared" si="10"/>
        <v>Razer Deathadder V2 X HyperSpeed</v>
      </c>
      <c r="C39" s="20">
        <f>VLOOKUP(C10,'Átlag áraik márkáként'!$A$4:$C$7,3,0)</f>
        <v>3</v>
      </c>
      <c r="D39" s="3">
        <f t="shared" si="11"/>
        <v>12</v>
      </c>
      <c r="E39" s="3">
        <v>2</v>
      </c>
      <c r="F39">
        <f t="shared" si="12"/>
        <v>1</v>
      </c>
      <c r="G39" s="3">
        <f t="shared" si="13"/>
        <v>6</v>
      </c>
      <c r="H39">
        <f t="shared" si="14"/>
        <v>1</v>
      </c>
      <c r="I39" s="3">
        <f t="shared" si="15"/>
        <v>1</v>
      </c>
      <c r="J39" s="3">
        <f t="shared" si="16"/>
        <v>16890</v>
      </c>
      <c r="L39" s="21">
        <f>'1. Coco számitások'!I79</f>
        <v>26283.7</v>
      </c>
      <c r="M39" s="6">
        <f t="shared" si="17"/>
        <v>3.7142857142857144</v>
      </c>
      <c r="N39" s="6">
        <f t="shared" si="18"/>
        <v>17.285714285714285</v>
      </c>
      <c r="O39" s="8">
        <f t="shared" si="20"/>
        <v>977.10743801652893</v>
      </c>
      <c r="P39" s="7">
        <f>'1. Coco számitások'!L79</f>
        <v>-55.62</v>
      </c>
      <c r="Q39" s="8">
        <f t="shared" si="21"/>
        <v>-9393.7000000000007</v>
      </c>
      <c r="R39" s="8">
        <f>'Első próbálkozás'!O39</f>
        <v>1046.283185840708</v>
      </c>
    </row>
    <row r="40" spans="1:18" x14ac:dyDescent="0.3">
      <c r="A40" s="3">
        <f t="shared" si="10"/>
        <v>7</v>
      </c>
      <c r="B40" s="3" t="str">
        <f t="shared" si="10"/>
        <v>Razer Basilisk V3</v>
      </c>
      <c r="C40" s="20">
        <f>VLOOKUP(C11,'Átlag áraik márkáként'!$A$4:$C$7,3,0)</f>
        <v>3</v>
      </c>
      <c r="D40" s="3">
        <f t="shared" si="11"/>
        <v>4</v>
      </c>
      <c r="E40" s="3">
        <f t="shared" si="19"/>
        <v>1</v>
      </c>
      <c r="F40">
        <v>2</v>
      </c>
      <c r="G40" s="3">
        <f t="shared" si="13"/>
        <v>2</v>
      </c>
      <c r="H40">
        <v>2</v>
      </c>
      <c r="I40" s="3">
        <f t="shared" si="15"/>
        <v>1</v>
      </c>
      <c r="J40" s="3">
        <f t="shared" si="16"/>
        <v>19600</v>
      </c>
      <c r="L40" s="21">
        <f>'1. Coco számitások'!I80</f>
        <v>20761.5</v>
      </c>
      <c r="M40" s="6">
        <f t="shared" si="17"/>
        <v>2.1428571428571428</v>
      </c>
      <c r="N40" s="6">
        <f t="shared" si="18"/>
        <v>18.857142857142858</v>
      </c>
      <c r="O40" s="8">
        <f t="shared" si="20"/>
        <v>1039.3939393939393</v>
      </c>
      <c r="P40" s="7">
        <f>'1. Coco számitások'!L80</f>
        <v>-5.93</v>
      </c>
      <c r="Q40" s="8">
        <f t="shared" si="21"/>
        <v>-1161.5</v>
      </c>
      <c r="R40" s="8">
        <f>'Első próbálkozás'!O40</f>
        <v>1236.036036036036</v>
      </c>
    </row>
    <row r="41" spans="1:18" x14ac:dyDescent="0.3">
      <c r="A41" s="3">
        <f t="shared" si="10"/>
        <v>8</v>
      </c>
      <c r="B41" s="3" t="str">
        <f t="shared" si="10"/>
        <v>Logitech G502  LightSpeed</v>
      </c>
      <c r="C41" s="20">
        <f>VLOOKUP(C12,'Átlag áraik márkáként'!$A$4:$C$7,3,0)</f>
        <v>1</v>
      </c>
      <c r="D41" s="3">
        <f t="shared" si="11"/>
        <v>10</v>
      </c>
      <c r="E41" s="3">
        <f t="shared" si="19"/>
        <v>1</v>
      </c>
      <c r="F41">
        <f t="shared" si="12"/>
        <v>1</v>
      </c>
      <c r="G41" s="3">
        <f t="shared" si="13"/>
        <v>2</v>
      </c>
      <c r="H41">
        <f t="shared" si="14"/>
        <v>1</v>
      </c>
      <c r="I41" s="3">
        <f t="shared" si="15"/>
        <v>1</v>
      </c>
      <c r="J41" s="3">
        <f t="shared" si="16"/>
        <v>34990</v>
      </c>
      <c r="L41" s="21">
        <f>'1. Coco számitások'!I81</f>
        <v>35093.9</v>
      </c>
      <c r="M41" s="6">
        <f t="shared" si="17"/>
        <v>2.4285714285714284</v>
      </c>
      <c r="N41" s="6">
        <f t="shared" si="18"/>
        <v>18.571428571428573</v>
      </c>
      <c r="O41" s="8">
        <f t="shared" si="20"/>
        <v>1884.0769230769229</v>
      </c>
      <c r="P41" s="7">
        <f>'1. Coco számitások'!L81</f>
        <v>-0.3</v>
      </c>
      <c r="Q41" s="8">
        <f t="shared" si="21"/>
        <v>-103.90000000000146</v>
      </c>
      <c r="R41" s="8">
        <f>'Első próbálkozás'!O41</f>
        <v>1884.0769230769229</v>
      </c>
    </row>
    <row r="42" spans="1:18" x14ac:dyDescent="0.3">
      <c r="A42" s="3">
        <f t="shared" si="10"/>
        <v>9</v>
      </c>
      <c r="B42" s="3" t="str">
        <f t="shared" si="10"/>
        <v xml:space="preserve">Logitech MX Master 3S Pale Gray </v>
      </c>
      <c r="C42" s="20">
        <f>VLOOKUP(C13,'Átlag áraik márkáként'!$A$4:$C$7,3,0)</f>
        <v>1</v>
      </c>
      <c r="D42" s="3">
        <f t="shared" si="11"/>
        <v>16</v>
      </c>
      <c r="E42" s="3">
        <v>2</v>
      </c>
      <c r="F42">
        <f t="shared" si="12"/>
        <v>1</v>
      </c>
      <c r="G42" s="3">
        <f t="shared" si="13"/>
        <v>6</v>
      </c>
      <c r="H42">
        <f t="shared" si="14"/>
        <v>1</v>
      </c>
      <c r="I42" s="3">
        <f t="shared" si="15"/>
        <v>1</v>
      </c>
      <c r="J42" s="3">
        <f t="shared" si="16"/>
        <v>34190</v>
      </c>
      <c r="L42" s="21">
        <f>'1. Coco számitások'!I82</f>
        <v>25878.400000000001</v>
      </c>
      <c r="M42" s="6">
        <f t="shared" si="17"/>
        <v>4</v>
      </c>
      <c r="N42" s="6">
        <f t="shared" si="18"/>
        <v>17</v>
      </c>
      <c r="O42" s="8">
        <f t="shared" si="20"/>
        <v>2011.1764705882354</v>
      </c>
      <c r="P42" s="7">
        <f>'1. Coco számitások'!L82</f>
        <v>24.31</v>
      </c>
      <c r="Q42" s="8">
        <f t="shared" si="21"/>
        <v>8311.5999999999985</v>
      </c>
      <c r="R42" s="8">
        <f>'Első próbálkozás'!O42</f>
        <v>2156.1261261261261</v>
      </c>
    </row>
    <row r="43" spans="1:18" x14ac:dyDescent="0.3">
      <c r="A43" s="3">
        <f t="shared" si="10"/>
        <v>10</v>
      </c>
      <c r="B43" s="3" t="str">
        <f t="shared" si="10"/>
        <v>Logitech MX Master 3S Performance</v>
      </c>
      <c r="C43" s="20">
        <f>VLOOKUP(C14,'Átlag áraik márkáként'!$A$4:$C$7,3,0)</f>
        <v>1</v>
      </c>
      <c r="D43" s="3">
        <f t="shared" si="11"/>
        <v>16</v>
      </c>
      <c r="E43" s="3">
        <v>2</v>
      </c>
      <c r="F43">
        <f t="shared" si="12"/>
        <v>1</v>
      </c>
      <c r="G43" s="3">
        <f t="shared" si="13"/>
        <v>6</v>
      </c>
      <c r="H43">
        <f t="shared" si="14"/>
        <v>1</v>
      </c>
      <c r="I43" s="3">
        <f t="shared" si="15"/>
        <v>1</v>
      </c>
      <c r="J43" s="3">
        <f t="shared" si="16"/>
        <v>33890</v>
      </c>
      <c r="L43" s="21">
        <f>'1. Coco számitások'!I83</f>
        <v>25878.400000000001</v>
      </c>
      <c r="M43" s="6">
        <f t="shared" si="17"/>
        <v>4</v>
      </c>
      <c r="N43" s="6">
        <f t="shared" si="18"/>
        <v>17</v>
      </c>
      <c r="O43" s="8">
        <f t="shared" si="20"/>
        <v>1993.5294117647059</v>
      </c>
      <c r="P43" s="7">
        <f>'1. Coco számitások'!L83</f>
        <v>23.64</v>
      </c>
      <c r="Q43" s="8">
        <f t="shared" si="21"/>
        <v>8011.5999999999985</v>
      </c>
      <c r="R43" s="8">
        <f>'Első próbálkozás'!O43</f>
        <v>2137.2072072072069</v>
      </c>
    </row>
    <row r="44" spans="1:18" x14ac:dyDescent="0.3">
      <c r="A44" s="3">
        <f t="shared" si="10"/>
        <v>11</v>
      </c>
      <c r="B44" s="3" t="str">
        <f t="shared" si="10"/>
        <v>Apple Magic Mouse 3 2021</v>
      </c>
      <c r="C44" s="20">
        <f>VLOOKUP(C15,'Átlag áraik márkáként'!$A$4:$C$7,3,0)</f>
        <v>2</v>
      </c>
      <c r="D44" s="3">
        <f t="shared" si="11"/>
        <v>20</v>
      </c>
      <c r="E44" s="3">
        <v>2</v>
      </c>
      <c r="F44">
        <f t="shared" si="12"/>
        <v>1</v>
      </c>
      <c r="G44" s="3">
        <f t="shared" si="13"/>
        <v>20</v>
      </c>
      <c r="H44">
        <f t="shared" si="14"/>
        <v>1</v>
      </c>
      <c r="I44" s="3">
        <f t="shared" si="15"/>
        <v>1</v>
      </c>
      <c r="J44" s="3">
        <f t="shared" si="16"/>
        <v>26000</v>
      </c>
      <c r="L44" s="21">
        <f>'1. Coco számitások'!I84</f>
        <v>20969.2</v>
      </c>
      <c r="M44" s="6">
        <f t="shared" si="17"/>
        <v>6.7142857142857144</v>
      </c>
      <c r="N44" s="6">
        <f t="shared" si="18"/>
        <v>14.285714285714285</v>
      </c>
      <c r="O44" s="8">
        <f t="shared" si="20"/>
        <v>1820.0000000000002</v>
      </c>
      <c r="P44" s="7">
        <f>'1. Coco számitások'!L84</f>
        <v>19.350000000000001</v>
      </c>
      <c r="Q44" s="8">
        <f t="shared" si="21"/>
        <v>5030.7999999999993</v>
      </c>
      <c r="R44" s="8">
        <f>'Első próbálkozás'!O44</f>
        <v>1978.2608695652175</v>
      </c>
    </row>
    <row r="45" spans="1:18" x14ac:dyDescent="0.3">
      <c r="A45" s="3">
        <f t="shared" si="10"/>
        <v>12</v>
      </c>
      <c r="B45" s="3" t="str">
        <f t="shared" si="10"/>
        <v>Razer Deathadder V3 Esport</v>
      </c>
      <c r="C45" s="20">
        <f>VLOOKUP(C16,'Átlag áraik márkáként'!$A$4:$C$7,3,0)</f>
        <v>3</v>
      </c>
      <c r="D45" s="3">
        <f t="shared" si="11"/>
        <v>2</v>
      </c>
      <c r="E45" s="3">
        <v>2</v>
      </c>
      <c r="F45">
        <v>2</v>
      </c>
      <c r="G45" s="3">
        <f t="shared" si="13"/>
        <v>9</v>
      </c>
      <c r="H45">
        <v>2</v>
      </c>
      <c r="I45" s="3">
        <f t="shared" si="15"/>
        <v>1</v>
      </c>
      <c r="J45" s="3">
        <f t="shared" si="16"/>
        <v>22190</v>
      </c>
      <c r="L45" s="21">
        <f>'1. Coco számitások'!I85</f>
        <v>32712.7</v>
      </c>
      <c r="M45" s="6">
        <f t="shared" si="17"/>
        <v>3</v>
      </c>
      <c r="N45" s="6">
        <f t="shared" si="18"/>
        <v>18</v>
      </c>
      <c r="O45" s="8">
        <f t="shared" si="20"/>
        <v>1232.7777777777778</v>
      </c>
      <c r="P45" s="7">
        <f>'1. Coco számitások'!L85</f>
        <v>-47.42</v>
      </c>
      <c r="Q45" s="8">
        <f t="shared" si="21"/>
        <v>-10522.7</v>
      </c>
      <c r="R45" s="8">
        <f>'Első próbálkozás'!O45</f>
        <v>1601.340206185567</v>
      </c>
    </row>
    <row r="46" spans="1:18" x14ac:dyDescent="0.3">
      <c r="A46" s="3">
        <f t="shared" si="10"/>
        <v>13</v>
      </c>
      <c r="B46" s="3" t="str">
        <f t="shared" si="10"/>
        <v xml:space="preserve">Logitech G502 X Black </v>
      </c>
      <c r="C46" s="20">
        <f>VLOOKUP(C17,'Átlag áraik márkáként'!$A$4:$C$7,3,0)</f>
        <v>1</v>
      </c>
      <c r="D46" s="3">
        <f t="shared" si="11"/>
        <v>5</v>
      </c>
      <c r="E46" s="3">
        <v>2</v>
      </c>
      <c r="F46">
        <v>2</v>
      </c>
      <c r="G46" s="3">
        <f t="shared" si="13"/>
        <v>1</v>
      </c>
      <c r="H46">
        <v>2</v>
      </c>
      <c r="I46" s="3">
        <f t="shared" si="15"/>
        <v>1</v>
      </c>
      <c r="J46" s="3">
        <f t="shared" si="16"/>
        <v>24690</v>
      </c>
      <c r="L46" s="21">
        <f>'1. Coco számitások'!I86</f>
        <v>25017.1</v>
      </c>
      <c r="M46" s="6">
        <f t="shared" si="17"/>
        <v>2</v>
      </c>
      <c r="N46" s="6">
        <f t="shared" si="18"/>
        <v>19</v>
      </c>
      <c r="O46" s="8">
        <f t="shared" si="20"/>
        <v>1299.4736842105262</v>
      </c>
      <c r="P46" s="7">
        <f>'1. Coco számitások'!L86</f>
        <v>-1.32</v>
      </c>
      <c r="Q46" s="8">
        <f t="shared" si="21"/>
        <v>-327.09999999999854</v>
      </c>
      <c r="R46" s="8">
        <f>'Első próbálkozás'!O46</f>
        <v>1661.8269230769231</v>
      </c>
    </row>
    <row r="47" spans="1:18" x14ac:dyDescent="0.3">
      <c r="A47" s="3">
        <f t="shared" si="10"/>
        <v>14</v>
      </c>
      <c r="B47" s="3" t="str">
        <f t="shared" si="10"/>
        <v>SteelSeries Aerox 3 2022</v>
      </c>
      <c r="C47" s="20">
        <f>VLOOKUP(C18,'Átlag áraik márkáként'!$A$4:$C$7,3,0)</f>
        <v>4</v>
      </c>
      <c r="D47" s="3">
        <f t="shared" si="11"/>
        <v>9</v>
      </c>
      <c r="E47" s="3">
        <f t="shared" si="19"/>
        <v>1</v>
      </c>
      <c r="F47">
        <f t="shared" si="12"/>
        <v>1</v>
      </c>
      <c r="G47" s="3">
        <f t="shared" si="13"/>
        <v>9</v>
      </c>
      <c r="H47">
        <v>2</v>
      </c>
      <c r="I47" s="3">
        <f t="shared" si="15"/>
        <v>1</v>
      </c>
      <c r="J47" s="3">
        <f t="shared" si="16"/>
        <v>21780</v>
      </c>
      <c r="L47" s="21">
        <f>'1. Coco számitások'!I87</f>
        <v>22068.5</v>
      </c>
      <c r="M47" s="6">
        <f t="shared" si="17"/>
        <v>3.8571428571428572</v>
      </c>
      <c r="N47" s="6">
        <f t="shared" si="18"/>
        <v>17.142857142857142</v>
      </c>
      <c r="O47" s="8">
        <f t="shared" si="20"/>
        <v>1270.5</v>
      </c>
      <c r="P47" s="7">
        <f>'1. Coco számitások'!L87</f>
        <v>-1.32</v>
      </c>
      <c r="Q47" s="8">
        <f t="shared" si="21"/>
        <v>-288.5</v>
      </c>
      <c r="R47" s="8">
        <f>'Első próbálkozás'!O47</f>
        <v>1386</v>
      </c>
    </row>
    <row r="48" spans="1:18" x14ac:dyDescent="0.3">
      <c r="A48" s="3">
        <f t="shared" si="10"/>
        <v>15</v>
      </c>
      <c r="B48" s="3" t="str">
        <f t="shared" si="10"/>
        <v>Logitech G Pro X Superlight 2</v>
      </c>
      <c r="C48" s="20">
        <f>VLOOKUP(C19,'Átlag áraik márkáként'!$A$4:$C$7,3,0)</f>
        <v>1</v>
      </c>
      <c r="D48" s="3">
        <f t="shared" si="11"/>
        <v>1</v>
      </c>
      <c r="E48" s="3">
        <v>2</v>
      </c>
      <c r="F48">
        <f t="shared" si="12"/>
        <v>1</v>
      </c>
      <c r="G48" s="3">
        <f t="shared" si="13"/>
        <v>17</v>
      </c>
      <c r="H48">
        <f t="shared" si="14"/>
        <v>1</v>
      </c>
      <c r="I48" s="3">
        <f t="shared" si="15"/>
        <v>1</v>
      </c>
      <c r="J48" s="3">
        <f t="shared" si="16"/>
        <v>64790</v>
      </c>
      <c r="L48" s="21">
        <f>'1. Coco számitások'!I88</f>
        <v>65648.399999999994</v>
      </c>
      <c r="M48" s="6">
        <f t="shared" si="17"/>
        <v>3.4285714285714284</v>
      </c>
      <c r="N48" s="6">
        <f t="shared" si="18"/>
        <v>17.571428571428573</v>
      </c>
      <c r="O48" s="8">
        <f t="shared" si="20"/>
        <v>3687.2357723577234</v>
      </c>
      <c r="P48" s="7">
        <f>'1. Coco számitások'!L88</f>
        <v>-1.32</v>
      </c>
      <c r="Q48" s="8">
        <f t="shared" si="21"/>
        <v>-858.39999999999418</v>
      </c>
      <c r="R48" s="8">
        <f>'Első próbálkozás'!O48</f>
        <v>3943.7391304347821</v>
      </c>
    </row>
    <row r="49" spans="1:18" x14ac:dyDescent="0.3">
      <c r="A49" s="3">
        <f t="shared" si="10"/>
        <v>16</v>
      </c>
      <c r="B49" s="3" t="str">
        <f t="shared" si="10"/>
        <v xml:space="preserve">Razer Deathadder Essential </v>
      </c>
      <c r="C49" s="20">
        <f>VLOOKUP(C20,'Átlag áraik márkáként'!$A$4:$C$7,3,0)</f>
        <v>3</v>
      </c>
      <c r="D49" s="3">
        <f t="shared" si="11"/>
        <v>19</v>
      </c>
      <c r="E49" s="3">
        <f t="shared" si="19"/>
        <v>1</v>
      </c>
      <c r="F49">
        <v>2</v>
      </c>
      <c r="G49" s="3">
        <f t="shared" si="13"/>
        <v>17</v>
      </c>
      <c r="H49">
        <v>2</v>
      </c>
      <c r="I49" s="3">
        <f t="shared" si="15"/>
        <v>1</v>
      </c>
      <c r="J49" s="3">
        <f t="shared" si="16"/>
        <v>8890</v>
      </c>
      <c r="L49" s="21">
        <f>'1. Coco számitások'!I89</f>
        <v>8653.1</v>
      </c>
      <c r="M49" s="6">
        <f t="shared" si="17"/>
        <v>6.4285714285714288</v>
      </c>
      <c r="N49" s="6">
        <f t="shared" si="18"/>
        <v>14.571428571428571</v>
      </c>
      <c r="O49" s="8">
        <f t="shared" si="20"/>
        <v>610.0980392156863</v>
      </c>
      <c r="P49" s="7">
        <f>'1. Coco számitások'!L89</f>
        <v>2.66</v>
      </c>
      <c r="Q49" s="8">
        <f>(J49-L49)</f>
        <v>236.89999999999964</v>
      </c>
      <c r="R49" s="8">
        <f>'Első próbálkozás'!O49</f>
        <v>768.27160493827159</v>
      </c>
    </row>
    <row r="50" spans="1:18" x14ac:dyDescent="0.3">
      <c r="A50" s="3">
        <f t="shared" si="10"/>
        <v>17</v>
      </c>
      <c r="B50" s="3" t="str">
        <f t="shared" si="10"/>
        <v xml:space="preserve">Logitech G102 Lightsync Black </v>
      </c>
      <c r="C50" s="20">
        <f>VLOOKUP(C21,'Átlag áraik márkáként'!$A$4:$C$7,3,0)</f>
        <v>1</v>
      </c>
      <c r="D50" s="3">
        <f t="shared" si="11"/>
        <v>16</v>
      </c>
      <c r="E50" s="3">
        <f t="shared" si="19"/>
        <v>1</v>
      </c>
      <c r="F50">
        <v>2</v>
      </c>
      <c r="G50" s="3">
        <f t="shared" si="13"/>
        <v>9</v>
      </c>
      <c r="H50">
        <v>2</v>
      </c>
      <c r="I50" s="3">
        <f t="shared" si="15"/>
        <v>1</v>
      </c>
      <c r="J50" s="3">
        <f t="shared" si="16"/>
        <v>8190</v>
      </c>
      <c r="L50" s="21">
        <f>'1. Coco számitások'!I90</f>
        <v>12093.1</v>
      </c>
      <c r="M50" s="6">
        <f t="shared" si="17"/>
        <v>4.5714285714285712</v>
      </c>
      <c r="N50" s="6">
        <f t="shared" si="18"/>
        <v>16.428571428571431</v>
      </c>
      <c r="O50" s="8">
        <f>J50/N50</f>
        <v>498.5217391304347</v>
      </c>
      <c r="P50" s="7">
        <f>'1. Coco számitások'!L90</f>
        <v>-47.66</v>
      </c>
      <c r="Q50" s="8">
        <f t="shared" si="21"/>
        <v>-3903.1000000000004</v>
      </c>
      <c r="R50" s="8">
        <f>'Első próbálkozás'!O50</f>
        <v>609.89361702127655</v>
      </c>
    </row>
    <row r="51" spans="1:18" x14ac:dyDescent="0.3">
      <c r="A51" s="3">
        <f t="shared" si="10"/>
        <v>18</v>
      </c>
      <c r="B51" s="3" t="str">
        <f t="shared" si="10"/>
        <v xml:space="preserve">Razer Basilisk X HyperSpeed </v>
      </c>
      <c r="C51" s="20">
        <f>VLOOKUP(C22,'Átlag áraik márkáként'!$A$4:$C$7,3,0)</f>
        <v>3</v>
      </c>
      <c r="D51" s="3">
        <f t="shared" si="11"/>
        <v>10</v>
      </c>
      <c r="E51" s="3">
        <v>2</v>
      </c>
      <c r="F51">
        <f t="shared" si="12"/>
        <v>1</v>
      </c>
      <c r="G51" s="3">
        <f t="shared" si="13"/>
        <v>9</v>
      </c>
      <c r="H51">
        <f t="shared" si="14"/>
        <v>1</v>
      </c>
      <c r="I51" s="3">
        <f t="shared" si="15"/>
        <v>1</v>
      </c>
      <c r="J51" s="3">
        <f t="shared" si="16"/>
        <v>17150</v>
      </c>
      <c r="L51" s="21">
        <f>'1. Coco számitások'!I91</f>
        <v>26415.4</v>
      </c>
      <c r="M51" s="6">
        <f t="shared" si="17"/>
        <v>3.8571428571428572</v>
      </c>
      <c r="N51" s="6">
        <f t="shared" si="18"/>
        <v>17.142857142857142</v>
      </c>
      <c r="O51" s="8">
        <f t="shared" si="20"/>
        <v>1000.4166666666667</v>
      </c>
      <c r="P51" s="7">
        <f>'1. Coco számitások'!L91</f>
        <v>-54.03</v>
      </c>
      <c r="Q51" s="8">
        <f t="shared" si="21"/>
        <v>-9265.4000000000015</v>
      </c>
      <c r="R51" s="8">
        <f>'Első próbálkozás'!O51</f>
        <v>1071.875</v>
      </c>
    </row>
    <row r="52" spans="1:18" x14ac:dyDescent="0.3">
      <c r="A52" s="3">
        <f t="shared" si="10"/>
        <v>19</v>
      </c>
      <c r="B52" s="3" t="str">
        <f t="shared" si="10"/>
        <v>Razer Viper V2 Pro</v>
      </c>
      <c r="C52" s="20">
        <f>VLOOKUP(C23,'Átlag áraik márkáként'!$A$4:$C$7,3,0)</f>
        <v>3</v>
      </c>
      <c r="D52" s="3">
        <f t="shared" si="11"/>
        <v>2</v>
      </c>
      <c r="E52" s="3">
        <v>2</v>
      </c>
      <c r="F52">
        <f t="shared" si="12"/>
        <v>1</v>
      </c>
      <c r="G52" s="3">
        <f t="shared" si="13"/>
        <v>2</v>
      </c>
      <c r="H52">
        <f t="shared" si="14"/>
        <v>1</v>
      </c>
      <c r="I52" s="3">
        <f t="shared" si="15"/>
        <v>1</v>
      </c>
      <c r="J52" s="3">
        <f t="shared" si="16"/>
        <v>60890</v>
      </c>
      <c r="L52" s="21">
        <f>'1. Coco számitások'!I92</f>
        <v>54416.5</v>
      </c>
      <c r="M52" s="6">
        <f t="shared" si="17"/>
        <v>1.7142857142857142</v>
      </c>
      <c r="N52" s="6">
        <f t="shared" si="18"/>
        <v>19.285714285714285</v>
      </c>
      <c r="O52" s="8">
        <f t="shared" si="20"/>
        <v>3157.2592592592596</v>
      </c>
      <c r="P52" s="7">
        <f>'1. Coco számitások'!L92</f>
        <v>10.63</v>
      </c>
      <c r="Q52" s="8">
        <f t="shared" si="21"/>
        <v>6473.5</v>
      </c>
      <c r="R52" s="8">
        <f>'Első próbálkozás'!O52</f>
        <v>3356.1417322834645</v>
      </c>
    </row>
    <row r="53" spans="1:18" x14ac:dyDescent="0.3">
      <c r="A53" s="3">
        <f t="shared" si="10"/>
        <v>20</v>
      </c>
      <c r="B53" s="3" t="str">
        <f t="shared" si="10"/>
        <v xml:space="preserve">Razer Viper Mini </v>
      </c>
      <c r="C53" s="20">
        <f>VLOOKUP(C24,'Átlag áraik márkáként'!$A$4:$C$7,3,0)</f>
        <v>3</v>
      </c>
      <c r="D53" s="3">
        <f t="shared" si="11"/>
        <v>14</v>
      </c>
      <c r="E53" s="3">
        <f t="shared" si="19"/>
        <v>1</v>
      </c>
      <c r="F53">
        <v>2</v>
      </c>
      <c r="G53" s="3">
        <f t="shared" si="13"/>
        <v>9</v>
      </c>
      <c r="H53">
        <v>2</v>
      </c>
      <c r="I53" s="3">
        <f t="shared" si="15"/>
        <v>1</v>
      </c>
      <c r="J53" s="3">
        <f t="shared" si="16"/>
        <v>16480</v>
      </c>
      <c r="L53" s="21">
        <f>'1. Coco számitások'!I93</f>
        <v>12498.4</v>
      </c>
      <c r="M53" s="6">
        <f t="shared" si="17"/>
        <v>4.5714285714285712</v>
      </c>
      <c r="N53" s="6">
        <f t="shared" si="18"/>
        <v>16.428571428571431</v>
      </c>
      <c r="O53" s="8">
        <f t="shared" si="20"/>
        <v>1003.1304347826085</v>
      </c>
      <c r="P53" s="7">
        <f>'1. Coco számitások'!L93</f>
        <v>24.16</v>
      </c>
      <c r="Q53" s="8">
        <f t="shared" si="21"/>
        <v>3981.6000000000004</v>
      </c>
      <c r="R53" s="8">
        <f>'Első próbálkozás'!O53</f>
        <v>1227.2340425531916</v>
      </c>
    </row>
  </sheetData>
  <hyperlinks>
    <hyperlink ref="B1" r:id="rId1" xr:uid="{DA40CA4D-BDC2-4190-9D9F-D2813CEBEC05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F4DE9-9D54-40F8-A38A-8E8631E2B50C}">
  <sheetPr>
    <tabColor theme="9"/>
  </sheetPr>
  <dimension ref="A1:S56"/>
  <sheetViews>
    <sheetView topLeftCell="A13" zoomScale="85" zoomScaleNormal="85" workbookViewId="0">
      <selection activeCell="R46" sqref="R46"/>
    </sheetView>
  </sheetViews>
  <sheetFormatPr defaultRowHeight="14.4" x14ac:dyDescent="0.3"/>
  <cols>
    <col min="1" max="1" width="22.5546875" customWidth="1"/>
    <col min="2" max="2" width="33.33203125" bestFit="1" customWidth="1"/>
    <col min="3" max="3" width="19.6640625" bestFit="1" customWidth="1"/>
    <col min="4" max="4" width="18.33203125" bestFit="1" customWidth="1"/>
    <col min="5" max="5" width="12.88671875" bestFit="1" customWidth="1"/>
    <col min="6" max="6" width="15" bestFit="1" customWidth="1"/>
    <col min="7" max="7" width="14.88671875" bestFit="1" customWidth="1"/>
    <col min="8" max="9" width="14.88671875" customWidth="1"/>
    <col min="10" max="12" width="17.88671875" bestFit="1" customWidth="1"/>
    <col min="13" max="13" width="10.5546875" bestFit="1" customWidth="1"/>
    <col min="14" max="14" width="18" bestFit="1" customWidth="1"/>
    <col min="15" max="15" width="17.88671875" bestFit="1" customWidth="1"/>
    <col min="16" max="16" width="12.33203125" bestFit="1" customWidth="1"/>
    <col min="17" max="17" width="11.44140625" bestFit="1" customWidth="1"/>
    <col min="18" max="18" width="10.5546875" bestFit="1" customWidth="1"/>
  </cols>
  <sheetData>
    <row r="1" spans="1:16" x14ac:dyDescent="0.3">
      <c r="A1" t="s">
        <v>23</v>
      </c>
      <c r="B1" s="1" t="s">
        <v>46</v>
      </c>
    </row>
    <row r="3" spans="1:16" x14ac:dyDescent="0.3">
      <c r="E3" s="3" t="s">
        <v>33</v>
      </c>
      <c r="H3" t="s">
        <v>33</v>
      </c>
      <c r="J3" t="s">
        <v>192</v>
      </c>
      <c r="L3" t="s">
        <v>191</v>
      </c>
      <c r="N3" t="s">
        <v>193</v>
      </c>
    </row>
    <row r="4" spans="1:16" x14ac:dyDescent="0.3">
      <c r="A4" s="3" t="s">
        <v>2</v>
      </c>
      <c r="B4" s="3" t="s">
        <v>1</v>
      </c>
      <c r="C4" s="3" t="s">
        <v>24</v>
      </c>
      <c r="D4" s="3" t="s">
        <v>0</v>
      </c>
      <c r="E4" s="3" t="s">
        <v>28</v>
      </c>
      <c r="F4" s="3" t="s">
        <v>27</v>
      </c>
      <c r="G4" s="3" t="s">
        <v>26</v>
      </c>
      <c r="H4" s="3" t="s">
        <v>37</v>
      </c>
      <c r="I4" s="3" t="s">
        <v>195</v>
      </c>
      <c r="J4" t="str">
        <f>E4</f>
        <v xml:space="preserve">Megvilágitás </v>
      </c>
      <c r="K4" s="3" t="s">
        <v>45</v>
      </c>
      <c r="L4" s="3" t="s">
        <v>27</v>
      </c>
      <c r="M4" s="3" t="s">
        <v>40</v>
      </c>
      <c r="N4" s="3" t="s">
        <v>40</v>
      </c>
      <c r="O4" s="3" t="s">
        <v>126</v>
      </c>
      <c r="P4" s="18"/>
    </row>
    <row r="5" spans="1:16" x14ac:dyDescent="0.3">
      <c r="A5" s="2">
        <v>1</v>
      </c>
      <c r="B5" s="2" t="s">
        <v>3</v>
      </c>
      <c r="C5" s="3" t="s">
        <v>30</v>
      </c>
      <c r="D5" s="3">
        <v>12000</v>
      </c>
      <c r="E5" s="3" t="s">
        <v>29</v>
      </c>
      <c r="F5" s="3" t="s">
        <v>36</v>
      </c>
      <c r="G5" s="3">
        <v>6</v>
      </c>
      <c r="H5" s="3" t="s">
        <v>39</v>
      </c>
      <c r="I5" s="3">
        <v>15390</v>
      </c>
      <c r="J5">
        <f t="shared" ref="J5:J24" si="0">IF(E5="Nincs",0,1)</f>
        <v>0</v>
      </c>
      <c r="K5">
        <f>IF(H5="Optikai",1,0)</f>
        <v>1</v>
      </c>
      <c r="L5">
        <f t="shared" ref="L5:L24" si="1">IF(F5="Vezetékes",1,0)</f>
        <v>0</v>
      </c>
      <c r="M5" t="s">
        <v>42</v>
      </c>
      <c r="N5">
        <f>IF(M5="USB",1,0)</f>
        <v>0</v>
      </c>
    </row>
    <row r="6" spans="1:16" x14ac:dyDescent="0.3">
      <c r="A6" s="2">
        <v>2</v>
      </c>
      <c r="B6" s="2" t="s">
        <v>4</v>
      </c>
      <c r="C6" s="3" t="s">
        <v>30</v>
      </c>
      <c r="D6" s="3">
        <v>25600</v>
      </c>
      <c r="E6" s="3" t="s">
        <v>29</v>
      </c>
      <c r="F6" s="3" t="s">
        <v>36</v>
      </c>
      <c r="G6" s="3">
        <v>5</v>
      </c>
      <c r="H6" s="3" t="s">
        <v>39</v>
      </c>
      <c r="I6" s="3">
        <v>39890</v>
      </c>
      <c r="J6">
        <f t="shared" si="0"/>
        <v>0</v>
      </c>
      <c r="K6">
        <f t="shared" ref="K6:K23" si="2">IF(H6="Optikai",1,0)</f>
        <v>1</v>
      </c>
      <c r="L6">
        <f t="shared" si="1"/>
        <v>0</v>
      </c>
      <c r="M6" t="s">
        <v>42</v>
      </c>
      <c r="N6">
        <f t="shared" ref="N6:N24" si="3">IF(M6="USB",1,0)</f>
        <v>0</v>
      </c>
    </row>
    <row r="7" spans="1:16" x14ac:dyDescent="0.3">
      <c r="A7" s="2">
        <v>3</v>
      </c>
      <c r="B7" s="2" t="s">
        <v>5</v>
      </c>
      <c r="C7" s="3" t="s">
        <v>30</v>
      </c>
      <c r="D7" s="3">
        <v>25600</v>
      </c>
      <c r="E7" s="3" t="s">
        <v>34</v>
      </c>
      <c r="F7" s="3" t="s">
        <v>35</v>
      </c>
      <c r="G7" s="3">
        <v>11</v>
      </c>
      <c r="H7" s="3" t="s">
        <v>39</v>
      </c>
      <c r="I7" s="3">
        <v>18890</v>
      </c>
      <c r="J7">
        <f t="shared" si="0"/>
        <v>1</v>
      </c>
      <c r="K7">
        <f t="shared" si="2"/>
        <v>1</v>
      </c>
      <c r="L7">
        <f t="shared" si="1"/>
        <v>1</v>
      </c>
      <c r="M7" t="s">
        <v>41</v>
      </c>
      <c r="N7">
        <f t="shared" si="3"/>
        <v>1</v>
      </c>
    </row>
    <row r="8" spans="1:16" x14ac:dyDescent="0.3">
      <c r="A8" s="2">
        <v>4</v>
      </c>
      <c r="B8" s="2" t="s">
        <v>6</v>
      </c>
      <c r="C8" s="3" t="s">
        <v>30</v>
      </c>
      <c r="D8" s="3">
        <v>25600</v>
      </c>
      <c r="E8" s="3" t="s">
        <v>34</v>
      </c>
      <c r="F8" s="3" t="s">
        <v>36</v>
      </c>
      <c r="G8" s="3">
        <v>6</v>
      </c>
      <c r="H8" s="3" t="s">
        <v>39</v>
      </c>
      <c r="I8" s="3">
        <v>36847</v>
      </c>
      <c r="J8">
        <f t="shared" si="0"/>
        <v>1</v>
      </c>
      <c r="K8">
        <f t="shared" si="2"/>
        <v>1</v>
      </c>
      <c r="L8">
        <f t="shared" si="1"/>
        <v>0</v>
      </c>
      <c r="M8" t="s">
        <v>42</v>
      </c>
      <c r="N8">
        <f t="shared" si="3"/>
        <v>0</v>
      </c>
    </row>
    <row r="9" spans="1:16" x14ac:dyDescent="0.3">
      <c r="A9" s="2">
        <v>5</v>
      </c>
      <c r="B9" s="2" t="s">
        <v>7</v>
      </c>
      <c r="C9" s="3" t="s">
        <v>25</v>
      </c>
      <c r="D9" s="3">
        <v>8500</v>
      </c>
      <c r="E9" s="3" t="s">
        <v>34</v>
      </c>
      <c r="F9" s="3" t="s">
        <v>35</v>
      </c>
      <c r="G9" s="3">
        <v>6</v>
      </c>
      <c r="H9" s="3" t="s">
        <v>39</v>
      </c>
      <c r="I9" s="3">
        <v>9690</v>
      </c>
      <c r="J9">
        <f t="shared" si="0"/>
        <v>1</v>
      </c>
      <c r="K9">
        <f t="shared" si="2"/>
        <v>1</v>
      </c>
      <c r="L9">
        <f t="shared" si="1"/>
        <v>1</v>
      </c>
      <c r="M9" t="s">
        <v>41</v>
      </c>
      <c r="N9">
        <f t="shared" si="3"/>
        <v>1</v>
      </c>
    </row>
    <row r="10" spans="1:16" x14ac:dyDescent="0.3">
      <c r="A10" s="2">
        <v>6</v>
      </c>
      <c r="B10" s="2" t="s">
        <v>8</v>
      </c>
      <c r="C10" s="3" t="s">
        <v>31</v>
      </c>
      <c r="D10" s="3">
        <v>14000</v>
      </c>
      <c r="E10" s="3" t="s">
        <v>29</v>
      </c>
      <c r="F10" s="3" t="s">
        <v>36</v>
      </c>
      <c r="G10" s="3">
        <v>7</v>
      </c>
      <c r="H10" s="3" t="s">
        <v>39</v>
      </c>
      <c r="I10" s="3">
        <v>16890</v>
      </c>
      <c r="J10">
        <f t="shared" si="0"/>
        <v>0</v>
      </c>
      <c r="K10">
        <v>0</v>
      </c>
      <c r="L10">
        <f t="shared" si="1"/>
        <v>0</v>
      </c>
      <c r="M10" t="s">
        <v>42</v>
      </c>
      <c r="N10">
        <f t="shared" si="3"/>
        <v>0</v>
      </c>
    </row>
    <row r="11" spans="1:16" x14ac:dyDescent="0.3">
      <c r="A11" s="2">
        <v>7</v>
      </c>
      <c r="B11" s="2" t="s">
        <v>9</v>
      </c>
      <c r="C11" s="3" t="s">
        <v>31</v>
      </c>
      <c r="D11" s="3">
        <v>26000</v>
      </c>
      <c r="E11" s="3" t="s">
        <v>34</v>
      </c>
      <c r="F11" s="3" t="s">
        <v>35</v>
      </c>
      <c r="G11" s="3">
        <v>11</v>
      </c>
      <c r="H11" s="3" t="s">
        <v>39</v>
      </c>
      <c r="I11" s="3">
        <v>19600</v>
      </c>
      <c r="J11">
        <f t="shared" si="0"/>
        <v>1</v>
      </c>
      <c r="K11">
        <f t="shared" si="2"/>
        <v>1</v>
      </c>
      <c r="L11">
        <f t="shared" si="1"/>
        <v>1</v>
      </c>
      <c r="M11" t="s">
        <v>41</v>
      </c>
      <c r="N11">
        <f t="shared" si="3"/>
        <v>1</v>
      </c>
    </row>
    <row r="12" spans="1:16" x14ac:dyDescent="0.3">
      <c r="A12" s="2">
        <v>8</v>
      </c>
      <c r="B12" s="2" t="s">
        <v>10</v>
      </c>
      <c r="C12" s="3" t="s">
        <v>30</v>
      </c>
      <c r="D12" s="3">
        <v>16000</v>
      </c>
      <c r="E12" s="3" t="s">
        <v>34</v>
      </c>
      <c r="F12" s="3" t="s">
        <v>36</v>
      </c>
      <c r="G12" s="3">
        <v>11</v>
      </c>
      <c r="H12" s="3" t="s">
        <v>39</v>
      </c>
      <c r="I12" s="3">
        <v>34990</v>
      </c>
      <c r="J12">
        <f t="shared" si="0"/>
        <v>1</v>
      </c>
      <c r="K12">
        <f t="shared" si="2"/>
        <v>1</v>
      </c>
      <c r="L12">
        <f t="shared" si="1"/>
        <v>0</v>
      </c>
      <c r="M12" t="s">
        <v>42</v>
      </c>
      <c r="N12">
        <f t="shared" si="3"/>
        <v>0</v>
      </c>
    </row>
    <row r="13" spans="1:16" x14ac:dyDescent="0.3">
      <c r="A13" s="2">
        <v>9</v>
      </c>
      <c r="B13" s="2" t="s">
        <v>11</v>
      </c>
      <c r="C13" s="3" t="s">
        <v>30</v>
      </c>
      <c r="D13" s="3">
        <v>8000</v>
      </c>
      <c r="E13" s="3" t="s">
        <v>29</v>
      </c>
      <c r="F13" s="3" t="s">
        <v>36</v>
      </c>
      <c r="G13" s="3">
        <v>7</v>
      </c>
      <c r="H13" s="3" t="s">
        <v>39</v>
      </c>
      <c r="I13" s="3">
        <v>34190</v>
      </c>
      <c r="J13">
        <f t="shared" si="0"/>
        <v>0</v>
      </c>
      <c r="K13">
        <f t="shared" si="2"/>
        <v>1</v>
      </c>
      <c r="L13">
        <f t="shared" si="1"/>
        <v>0</v>
      </c>
      <c r="M13" t="s">
        <v>42</v>
      </c>
      <c r="N13">
        <f t="shared" si="3"/>
        <v>0</v>
      </c>
    </row>
    <row r="14" spans="1:16" x14ac:dyDescent="0.3">
      <c r="A14" s="2">
        <v>10</v>
      </c>
      <c r="B14" s="2" t="s">
        <v>12</v>
      </c>
      <c r="C14" s="3" t="s">
        <v>30</v>
      </c>
      <c r="D14" s="3">
        <v>8000</v>
      </c>
      <c r="E14" s="3" t="s">
        <v>29</v>
      </c>
      <c r="F14" s="3" t="s">
        <v>36</v>
      </c>
      <c r="G14" s="3">
        <v>7</v>
      </c>
      <c r="H14" s="3" t="s">
        <v>39</v>
      </c>
      <c r="I14" s="3">
        <v>33890</v>
      </c>
      <c r="J14">
        <f t="shared" si="0"/>
        <v>0</v>
      </c>
      <c r="K14">
        <f t="shared" si="2"/>
        <v>1</v>
      </c>
      <c r="L14">
        <f t="shared" si="1"/>
        <v>0</v>
      </c>
      <c r="M14" t="s">
        <v>42</v>
      </c>
      <c r="N14">
        <f t="shared" si="3"/>
        <v>0</v>
      </c>
    </row>
    <row r="15" spans="1:16" x14ac:dyDescent="0.3">
      <c r="A15" s="2">
        <v>11</v>
      </c>
      <c r="B15" s="2" t="s">
        <v>13</v>
      </c>
      <c r="C15" s="3" t="s">
        <v>32</v>
      </c>
      <c r="D15" s="3">
        <v>1300</v>
      </c>
      <c r="E15" s="3" t="s">
        <v>29</v>
      </c>
      <c r="F15" s="3" t="s">
        <v>36</v>
      </c>
      <c r="G15" s="3">
        <v>3</v>
      </c>
      <c r="H15" s="3" t="s">
        <v>39</v>
      </c>
      <c r="I15" s="3">
        <v>26000</v>
      </c>
      <c r="J15">
        <f t="shared" si="0"/>
        <v>0</v>
      </c>
      <c r="K15">
        <f t="shared" si="2"/>
        <v>1</v>
      </c>
      <c r="L15">
        <f t="shared" si="1"/>
        <v>0</v>
      </c>
      <c r="M15" t="s">
        <v>42</v>
      </c>
      <c r="N15">
        <f t="shared" si="3"/>
        <v>0</v>
      </c>
    </row>
    <row r="16" spans="1:16" x14ac:dyDescent="0.3">
      <c r="A16" s="2">
        <v>12</v>
      </c>
      <c r="B16" s="2" t="s">
        <v>14</v>
      </c>
      <c r="C16" s="3" t="s">
        <v>31</v>
      </c>
      <c r="D16" s="3">
        <v>30000</v>
      </c>
      <c r="E16" s="3" t="s">
        <v>29</v>
      </c>
      <c r="F16" s="3" t="s">
        <v>35</v>
      </c>
      <c r="G16" s="3">
        <v>6</v>
      </c>
      <c r="H16" s="3" t="s">
        <v>39</v>
      </c>
      <c r="I16" s="3">
        <v>22190</v>
      </c>
      <c r="J16">
        <f t="shared" si="0"/>
        <v>0</v>
      </c>
      <c r="K16">
        <f t="shared" si="2"/>
        <v>1</v>
      </c>
      <c r="L16">
        <f t="shared" si="1"/>
        <v>1</v>
      </c>
      <c r="M16" t="s">
        <v>41</v>
      </c>
      <c r="N16">
        <f t="shared" si="3"/>
        <v>1</v>
      </c>
    </row>
    <row r="17" spans="1:14" x14ac:dyDescent="0.3">
      <c r="A17" s="2">
        <v>13</v>
      </c>
      <c r="B17" s="2" t="s">
        <v>15</v>
      </c>
      <c r="C17" s="3" t="s">
        <v>30</v>
      </c>
      <c r="D17" s="3">
        <v>25600</v>
      </c>
      <c r="E17" s="3" t="s">
        <v>29</v>
      </c>
      <c r="F17" s="3" t="s">
        <v>35</v>
      </c>
      <c r="G17" s="3">
        <v>13</v>
      </c>
      <c r="H17" s="3" t="s">
        <v>39</v>
      </c>
      <c r="I17" s="3">
        <v>24690</v>
      </c>
      <c r="J17">
        <f t="shared" si="0"/>
        <v>0</v>
      </c>
      <c r="K17">
        <f t="shared" si="2"/>
        <v>1</v>
      </c>
      <c r="L17">
        <f t="shared" si="1"/>
        <v>1</v>
      </c>
      <c r="M17" t="s">
        <v>41</v>
      </c>
      <c r="N17">
        <f t="shared" si="3"/>
        <v>1</v>
      </c>
    </row>
    <row r="18" spans="1:14" x14ac:dyDescent="0.3">
      <c r="A18" s="2">
        <v>14</v>
      </c>
      <c r="B18" s="2" t="s">
        <v>16</v>
      </c>
      <c r="C18" s="3" t="s">
        <v>25</v>
      </c>
      <c r="D18" s="3">
        <v>18000</v>
      </c>
      <c r="E18" s="3" t="s">
        <v>34</v>
      </c>
      <c r="F18" s="3" t="s">
        <v>36</v>
      </c>
      <c r="G18" s="3">
        <v>6</v>
      </c>
      <c r="H18" s="3" t="s">
        <v>39</v>
      </c>
      <c r="I18" s="3">
        <v>21780</v>
      </c>
      <c r="J18">
        <f t="shared" si="0"/>
        <v>1</v>
      </c>
      <c r="K18">
        <f t="shared" si="2"/>
        <v>1</v>
      </c>
      <c r="L18">
        <f t="shared" si="1"/>
        <v>0</v>
      </c>
      <c r="M18" t="s">
        <v>41</v>
      </c>
      <c r="N18">
        <f t="shared" si="3"/>
        <v>1</v>
      </c>
    </row>
    <row r="19" spans="1:14" x14ac:dyDescent="0.3">
      <c r="A19" s="2">
        <v>15</v>
      </c>
      <c r="B19" s="2" t="s">
        <v>17</v>
      </c>
      <c r="C19" s="3" t="s">
        <v>30</v>
      </c>
      <c r="D19" s="3">
        <v>32000</v>
      </c>
      <c r="E19" s="3" t="s">
        <v>29</v>
      </c>
      <c r="F19" s="3" t="s">
        <v>36</v>
      </c>
      <c r="G19" s="3">
        <v>5</v>
      </c>
      <c r="H19" s="3" t="s">
        <v>39</v>
      </c>
      <c r="I19" s="3">
        <v>64790</v>
      </c>
      <c r="J19">
        <f t="shared" si="0"/>
        <v>0</v>
      </c>
      <c r="K19">
        <f t="shared" si="2"/>
        <v>1</v>
      </c>
      <c r="L19">
        <f t="shared" si="1"/>
        <v>0</v>
      </c>
      <c r="M19" t="s">
        <v>42</v>
      </c>
      <c r="N19">
        <f t="shared" si="3"/>
        <v>0</v>
      </c>
    </row>
    <row r="20" spans="1:14" x14ac:dyDescent="0.3">
      <c r="A20" s="2">
        <v>16</v>
      </c>
      <c r="B20" s="2" t="s">
        <v>18</v>
      </c>
      <c r="C20" s="3" t="s">
        <v>31</v>
      </c>
      <c r="D20" s="3">
        <v>6400</v>
      </c>
      <c r="E20" s="3" t="s">
        <v>34</v>
      </c>
      <c r="F20" s="3" t="s">
        <v>35</v>
      </c>
      <c r="G20" s="3">
        <v>5</v>
      </c>
      <c r="H20" s="3" t="s">
        <v>39</v>
      </c>
      <c r="I20" s="3">
        <v>8890</v>
      </c>
      <c r="J20">
        <f t="shared" si="0"/>
        <v>1</v>
      </c>
      <c r="K20">
        <f t="shared" si="2"/>
        <v>1</v>
      </c>
      <c r="L20">
        <f t="shared" si="1"/>
        <v>1</v>
      </c>
      <c r="M20" t="s">
        <v>41</v>
      </c>
      <c r="N20">
        <f t="shared" si="3"/>
        <v>1</v>
      </c>
    </row>
    <row r="21" spans="1:14" x14ac:dyDescent="0.3">
      <c r="A21" s="2">
        <v>17</v>
      </c>
      <c r="B21" s="2" t="s">
        <v>19</v>
      </c>
      <c r="C21" s="3" t="s">
        <v>30</v>
      </c>
      <c r="D21" s="3">
        <v>8000</v>
      </c>
      <c r="E21" s="3" t="s">
        <v>34</v>
      </c>
      <c r="F21" s="3" t="s">
        <v>35</v>
      </c>
      <c r="G21" s="3">
        <v>6</v>
      </c>
      <c r="H21" s="3" t="s">
        <v>39</v>
      </c>
      <c r="I21" s="3">
        <v>8190</v>
      </c>
      <c r="J21">
        <f t="shared" si="0"/>
        <v>1</v>
      </c>
      <c r="K21">
        <f t="shared" si="2"/>
        <v>1</v>
      </c>
      <c r="L21">
        <f t="shared" si="1"/>
        <v>1</v>
      </c>
      <c r="M21" t="s">
        <v>41</v>
      </c>
      <c r="N21">
        <f t="shared" si="3"/>
        <v>1</v>
      </c>
    </row>
    <row r="22" spans="1:14" x14ac:dyDescent="0.3">
      <c r="A22" s="2">
        <v>18</v>
      </c>
      <c r="B22" s="2" t="s">
        <v>20</v>
      </c>
      <c r="C22" s="3" t="s">
        <v>31</v>
      </c>
      <c r="D22" s="3">
        <v>16000</v>
      </c>
      <c r="E22" s="3" t="s">
        <v>29</v>
      </c>
      <c r="F22" s="3" t="s">
        <v>36</v>
      </c>
      <c r="G22" s="3">
        <v>6</v>
      </c>
      <c r="H22" s="3" t="s">
        <v>39</v>
      </c>
      <c r="I22" s="3">
        <v>17150</v>
      </c>
      <c r="J22">
        <f t="shared" si="0"/>
        <v>0</v>
      </c>
      <c r="K22">
        <f t="shared" si="2"/>
        <v>1</v>
      </c>
      <c r="L22">
        <f t="shared" si="1"/>
        <v>0</v>
      </c>
      <c r="M22" t="s">
        <v>42</v>
      </c>
      <c r="N22">
        <f t="shared" si="3"/>
        <v>0</v>
      </c>
    </row>
    <row r="23" spans="1:14" x14ac:dyDescent="0.3">
      <c r="A23" s="2">
        <v>19</v>
      </c>
      <c r="B23" s="2" t="s">
        <v>21</v>
      </c>
      <c r="C23" s="3" t="s">
        <v>31</v>
      </c>
      <c r="D23" s="3">
        <v>30000</v>
      </c>
      <c r="E23" s="3" t="s">
        <v>29</v>
      </c>
      <c r="F23" s="3" t="s">
        <v>36</v>
      </c>
      <c r="G23" s="3">
        <v>11</v>
      </c>
      <c r="H23" s="3" t="s">
        <v>39</v>
      </c>
      <c r="I23" s="3">
        <v>60890</v>
      </c>
      <c r="J23">
        <f t="shared" si="0"/>
        <v>0</v>
      </c>
      <c r="K23">
        <f t="shared" si="2"/>
        <v>1</v>
      </c>
      <c r="L23">
        <f t="shared" si="1"/>
        <v>0</v>
      </c>
      <c r="M23" t="s">
        <v>42</v>
      </c>
      <c r="N23">
        <f t="shared" si="3"/>
        <v>0</v>
      </c>
    </row>
    <row r="24" spans="1:14" x14ac:dyDescent="0.3">
      <c r="A24" s="2">
        <v>20</v>
      </c>
      <c r="B24" s="2" t="s">
        <v>22</v>
      </c>
      <c r="C24" s="3" t="s">
        <v>31</v>
      </c>
      <c r="D24" s="3">
        <v>8500</v>
      </c>
      <c r="E24" s="3" t="s">
        <v>34</v>
      </c>
      <c r="F24" s="3" t="s">
        <v>35</v>
      </c>
      <c r="G24" s="3">
        <v>6</v>
      </c>
      <c r="H24" s="3" t="s">
        <v>39</v>
      </c>
      <c r="I24" s="3">
        <v>16480</v>
      </c>
      <c r="J24">
        <f t="shared" si="0"/>
        <v>1</v>
      </c>
      <c r="K24">
        <v>1</v>
      </c>
      <c r="L24">
        <f t="shared" si="1"/>
        <v>1</v>
      </c>
      <c r="M24" t="s">
        <v>41</v>
      </c>
      <c r="N24">
        <f t="shared" si="3"/>
        <v>1</v>
      </c>
    </row>
    <row r="26" spans="1:14" x14ac:dyDescent="0.3">
      <c r="B26" s="2" t="s">
        <v>43</v>
      </c>
      <c r="C26">
        <v>1</v>
      </c>
      <c r="D26">
        <f>IF(D28&lt;0,1,0)</f>
        <v>0</v>
      </c>
      <c r="E26">
        <f>IF(E28&lt;0,1,0)</f>
        <v>0</v>
      </c>
      <c r="F26">
        <f t="shared" ref="F26:G26" si="4">IF(F28&lt;0,1,0)</f>
        <v>0</v>
      </c>
      <c r="G26">
        <f t="shared" si="4"/>
        <v>0</v>
      </c>
      <c r="H26">
        <f>IF(H28&lt;0,1,0)</f>
        <v>0</v>
      </c>
      <c r="I26">
        <f>IF(I28&lt;0,1,0)</f>
        <v>0</v>
      </c>
      <c r="J26">
        <f>IF(J28&lt;0,1,0)</f>
        <v>1</v>
      </c>
      <c r="N26">
        <f t="shared" ref="N26" si="5">IF(N28&lt;0,1,0)</f>
        <v>1</v>
      </c>
    </row>
    <row r="27" spans="1:14" x14ac:dyDescent="0.3">
      <c r="B27" s="2" t="s">
        <v>44</v>
      </c>
      <c r="D27" s="7">
        <v>0</v>
      </c>
      <c r="E27">
        <v>0</v>
      </c>
      <c r="F27">
        <v>1</v>
      </c>
      <c r="G27" s="7">
        <v>0</v>
      </c>
      <c r="H27">
        <v>0</v>
      </c>
      <c r="I27" s="7">
        <v>1</v>
      </c>
      <c r="J27">
        <v>1</v>
      </c>
      <c r="L27" s="3">
        <v>1</v>
      </c>
      <c r="N27">
        <v>1</v>
      </c>
    </row>
    <row r="28" spans="1:14" x14ac:dyDescent="0.3">
      <c r="B28" s="2" t="s">
        <v>38</v>
      </c>
      <c r="D28" s="6">
        <f>CORREL(D5:D24,$I$5:$I$24)</f>
        <v>0.55353174614027967</v>
      </c>
      <c r="E28" s="6"/>
      <c r="F28" s="6"/>
      <c r="G28" s="6">
        <f>CORREL(G5:G24,$I$5:$I$24)</f>
        <v>0.12740498789663726</v>
      </c>
      <c r="H28" s="6"/>
      <c r="I28" s="6">
        <f t="shared" ref="I28:N28" si="6">CORREL(I5:I24,$I$5:$I$24)</f>
        <v>1.0000000000000002</v>
      </c>
      <c r="J28" s="6">
        <f t="shared" si="6"/>
        <v>-0.42227003409783548</v>
      </c>
      <c r="K28" s="6">
        <f>CORREL(K5:K24,$I$5:$I$24)</f>
        <v>0.14633148096846466</v>
      </c>
      <c r="L28" s="6">
        <f t="shared" si="6"/>
        <v>-0.56452994456081773</v>
      </c>
      <c r="M28" s="6"/>
      <c r="N28" s="6">
        <f t="shared" si="6"/>
        <v>-0.58761852024302541</v>
      </c>
    </row>
    <row r="29" spans="1:14" x14ac:dyDescent="0.3">
      <c r="B29" s="2" t="s">
        <v>47</v>
      </c>
      <c r="D29">
        <f>MAX(D5:D24)</f>
        <v>32000</v>
      </c>
      <c r="G29">
        <f t="shared" ref="G29:N29" si="7">MAX(G5:G24)</f>
        <v>13</v>
      </c>
      <c r="I29">
        <f t="shared" si="7"/>
        <v>64790</v>
      </c>
      <c r="J29">
        <f t="shared" si="7"/>
        <v>1</v>
      </c>
      <c r="K29">
        <f t="shared" si="7"/>
        <v>1</v>
      </c>
      <c r="L29">
        <f t="shared" si="7"/>
        <v>1</v>
      </c>
      <c r="N29">
        <f t="shared" si="7"/>
        <v>1</v>
      </c>
    </row>
    <row r="30" spans="1:14" x14ac:dyDescent="0.3">
      <c r="B30" s="2" t="s">
        <v>48</v>
      </c>
      <c r="D30" s="6">
        <f>D28*D28</f>
        <v>0.30639739398510701</v>
      </c>
      <c r="E30" s="6"/>
      <c r="F30" s="6"/>
      <c r="G30" s="6">
        <f t="shared" ref="G30:N30" si="8">G28*G28</f>
        <v>1.6232030940942287E-2</v>
      </c>
      <c r="H30" s="6"/>
      <c r="I30" s="6">
        <f t="shared" si="8"/>
        <v>1.0000000000000004</v>
      </c>
      <c r="J30" s="6">
        <f>J28*J28</f>
        <v>0.17831198169698714</v>
      </c>
      <c r="K30" s="6">
        <f t="shared" si="8"/>
        <v>2.1412902322424134E-2</v>
      </c>
      <c r="L30" s="6">
        <f t="shared" si="8"/>
        <v>0.31869405830583997</v>
      </c>
      <c r="M30" s="6"/>
      <c r="N30" s="6">
        <f t="shared" si="8"/>
        <v>0.34529552533260288</v>
      </c>
    </row>
    <row r="31" spans="1:14" x14ac:dyDescent="0.3">
      <c r="B31" s="5"/>
    </row>
    <row r="32" spans="1:14" x14ac:dyDescent="0.3">
      <c r="A32" s="3"/>
      <c r="B32" s="4"/>
      <c r="D32" t="s">
        <v>49</v>
      </c>
      <c r="E32" t="s">
        <v>49</v>
      </c>
      <c r="F32" t="s">
        <v>49</v>
      </c>
      <c r="G32" t="s">
        <v>49</v>
      </c>
      <c r="H32" t="s">
        <v>49</v>
      </c>
      <c r="I32" t="s">
        <v>49</v>
      </c>
    </row>
    <row r="33" spans="1:19" x14ac:dyDescent="0.3">
      <c r="A33" s="3" t="str">
        <f>A4</f>
        <v>Népszerűsége (TOP 20)</v>
      </c>
      <c r="B33" s="3" t="str">
        <f>B4</f>
        <v>Termék neve</v>
      </c>
      <c r="C33" s="3" t="str">
        <f t="shared" ref="C33:G33" si="9">C4</f>
        <v>Gyártó</v>
      </c>
      <c r="D33" s="3" t="str">
        <f t="shared" si="9"/>
        <v>Érzékenysége (DPI)</v>
      </c>
      <c r="E33" s="3" t="str">
        <f t="shared" si="9"/>
        <v xml:space="preserve">Megvilágitás </v>
      </c>
      <c r="F33" s="3" t="str">
        <f t="shared" si="9"/>
        <v>Jelátvitel</v>
      </c>
      <c r="G33" s="3" t="str">
        <f t="shared" si="9"/>
        <v xml:space="preserve">Gombok száma </v>
      </c>
      <c r="H33" s="3" t="str">
        <f>N4</f>
        <v>Egér csatlakoztatás</v>
      </c>
      <c r="I33" s="3" t="str">
        <f>K4</f>
        <v>Tipusa</v>
      </c>
      <c r="J33" s="3" t="str">
        <f>I4</f>
        <v>Termék ára (Ft)</v>
      </c>
      <c r="K33" s="3"/>
      <c r="L33" s="3" t="s">
        <v>150</v>
      </c>
      <c r="M33" s="3" t="s">
        <v>50</v>
      </c>
      <c r="N33" s="3" t="s">
        <v>51</v>
      </c>
      <c r="O33" s="3" t="s">
        <v>52</v>
      </c>
      <c r="P33" s="3" t="s">
        <v>124</v>
      </c>
      <c r="Q33" s="3" t="s">
        <v>125</v>
      </c>
      <c r="R33" s="3" t="s">
        <v>162</v>
      </c>
      <c r="S33" s="3" t="s">
        <v>163</v>
      </c>
    </row>
    <row r="34" spans="1:19" x14ac:dyDescent="0.3">
      <c r="A34" s="3">
        <f t="shared" ref="A34:B53" si="10">A5</f>
        <v>1</v>
      </c>
      <c r="B34" s="3" t="str">
        <f t="shared" si="10"/>
        <v>Logitech G305 Lightspeed Black</v>
      </c>
      <c r="C34" s="20">
        <f>VLOOKUP(C5,'Átlag áraik márkáként'!$A$4:$C$7,3,0)</f>
        <v>1</v>
      </c>
      <c r="D34" s="3">
        <f>RANK(D5,D$5:D$24,D$27)</f>
        <v>13</v>
      </c>
      <c r="E34" s="3">
        <f>RANK(J5,J$5:J$24,J$27)</f>
        <v>1</v>
      </c>
      <c r="F34">
        <f>RANK(L5,L$5:L$24,L$27)</f>
        <v>1</v>
      </c>
      <c r="G34" s="3">
        <f>RANK(G5,G$5:G$24,G$27)</f>
        <v>9</v>
      </c>
      <c r="H34">
        <f>RANK(N5,N$5:N$24,N$27)</f>
        <v>1</v>
      </c>
      <c r="I34" s="3">
        <f>IF(H5="Optikai",1,0)</f>
        <v>1</v>
      </c>
      <c r="J34" s="3">
        <f>I5</f>
        <v>15390</v>
      </c>
      <c r="L34" s="21">
        <f>'3. Coco számitások'!I74</f>
        <v>27078</v>
      </c>
      <c r="M34" s="6">
        <f>AVERAGE(C34:I34)</f>
        <v>3.8571428571428572</v>
      </c>
      <c r="N34" s="6">
        <f>21-M34</f>
        <v>17.142857142857142</v>
      </c>
      <c r="O34" s="8">
        <f>J34/N34</f>
        <v>897.75</v>
      </c>
      <c r="P34" s="7">
        <f>'3. Coco számitások'!L74</f>
        <v>-75.95</v>
      </c>
      <c r="Q34" s="8">
        <f>(J34-L34)</f>
        <v>-11688</v>
      </c>
      <c r="R34">
        <f>'Validáció számitás'!K74</f>
        <v>-4185.7</v>
      </c>
      <c r="S34">
        <f>IF(Q34*R34&lt;=0,1,0)</f>
        <v>0</v>
      </c>
    </row>
    <row r="35" spans="1:19" x14ac:dyDescent="0.3">
      <c r="A35" s="3">
        <f t="shared" si="10"/>
        <v>2</v>
      </c>
      <c r="B35" s="3" t="str">
        <f t="shared" si="10"/>
        <v>Logitech G Pro X Superlight</v>
      </c>
      <c r="C35" s="20">
        <f>VLOOKUP(C6,'Átlag áraik márkáként'!$A$4:$C$7,3,0)</f>
        <v>1</v>
      </c>
      <c r="D35" s="3">
        <f t="shared" ref="D35:D53" si="11">RANK(D6,D$5:D$24,D$27)</f>
        <v>5</v>
      </c>
      <c r="E35" s="3">
        <f t="shared" ref="E35:E53" si="12">RANK(J6,J$5:J$24,J$27)</f>
        <v>1</v>
      </c>
      <c r="F35">
        <f t="shared" ref="F35:F53" si="13">RANK(L6,L$5:L$24,L$27)</f>
        <v>1</v>
      </c>
      <c r="G35" s="3">
        <f t="shared" ref="G35:G53" si="14">RANK(G6,G$5:G$24,G$27)</f>
        <v>17</v>
      </c>
      <c r="H35">
        <f t="shared" ref="H35:H53" si="15">RANK(N6,N$5:N$24,N$27)</f>
        <v>1</v>
      </c>
      <c r="I35" s="3">
        <f t="shared" ref="I35:I53" si="16">IF(H6="Optikai",1,0)</f>
        <v>1</v>
      </c>
      <c r="J35" s="3">
        <f t="shared" ref="J35:J53" si="17">I6</f>
        <v>39890</v>
      </c>
      <c r="L35" s="21">
        <f>'3. Coco számitások'!I75</f>
        <v>32014.9</v>
      </c>
      <c r="M35" s="6">
        <f t="shared" ref="M35:M53" si="18">AVERAGE(C35:I35)</f>
        <v>3.8571428571428572</v>
      </c>
      <c r="N35" s="6">
        <f t="shared" ref="N35:N53" si="19">21-M35</f>
        <v>17.142857142857142</v>
      </c>
      <c r="O35" s="8">
        <f>J35/N35</f>
        <v>2326.9166666666665</v>
      </c>
      <c r="P35" s="7">
        <f>'3. Coco számitások'!L75</f>
        <v>19.739999999999998</v>
      </c>
      <c r="Q35" s="8">
        <f>(J35-L35)</f>
        <v>7875.0999999999985</v>
      </c>
      <c r="R35">
        <f>'Validáció számitás'!K75</f>
        <v>8168.6</v>
      </c>
      <c r="S35">
        <f t="shared" ref="S35:S53" si="20">IF(Q35*R35&lt;=0,1,0)</f>
        <v>0</v>
      </c>
    </row>
    <row r="36" spans="1:19" x14ac:dyDescent="0.3">
      <c r="A36" s="3">
        <f t="shared" si="10"/>
        <v>3</v>
      </c>
      <c r="B36" s="3" t="str">
        <f t="shared" si="10"/>
        <v>Logitech G502 Hero</v>
      </c>
      <c r="C36" s="20">
        <f>VLOOKUP(C7,'Átlag áraik márkáként'!$A$4:$C$7,3,0)</f>
        <v>1</v>
      </c>
      <c r="D36" s="3">
        <f t="shared" si="11"/>
        <v>5</v>
      </c>
      <c r="E36" s="3">
        <f t="shared" si="12"/>
        <v>12</v>
      </c>
      <c r="F36">
        <f t="shared" si="13"/>
        <v>13</v>
      </c>
      <c r="G36" s="3">
        <f t="shared" si="14"/>
        <v>2</v>
      </c>
      <c r="H36">
        <f t="shared" si="15"/>
        <v>12</v>
      </c>
      <c r="I36" s="3">
        <f t="shared" si="16"/>
        <v>1</v>
      </c>
      <c r="J36" s="3">
        <f t="shared" si="17"/>
        <v>18890</v>
      </c>
      <c r="L36" s="21">
        <f>'3. Coco számitások'!I76</f>
        <v>19981.400000000001</v>
      </c>
      <c r="M36" s="6">
        <f t="shared" si="18"/>
        <v>6.5714285714285712</v>
      </c>
      <c r="N36" s="6">
        <f t="shared" si="19"/>
        <v>14.428571428571429</v>
      </c>
      <c r="O36" s="8">
        <f t="shared" ref="O36:O53" si="21">J36/N36</f>
        <v>1309.2079207920792</v>
      </c>
      <c r="P36" s="7">
        <f>'3. Coco számitások'!L76</f>
        <v>-5.78</v>
      </c>
      <c r="Q36" s="8">
        <f t="shared" ref="Q36:Q53" si="22">(J36-L36)</f>
        <v>-1091.4000000000015</v>
      </c>
      <c r="R36">
        <f>'Validáció számitás'!K76</f>
        <v>-685.7</v>
      </c>
      <c r="S36">
        <f t="shared" si="20"/>
        <v>0</v>
      </c>
    </row>
    <row r="37" spans="1:19" x14ac:dyDescent="0.3">
      <c r="A37" s="3">
        <f t="shared" si="10"/>
        <v>4</v>
      </c>
      <c r="B37" s="3" t="str">
        <f t="shared" si="10"/>
        <v>Logitech G PRO HERO Wireless</v>
      </c>
      <c r="C37" s="20">
        <f>VLOOKUP(C8,'Átlag áraik márkáként'!$A$4:$C$7,3,0)</f>
        <v>1</v>
      </c>
      <c r="D37" s="3">
        <f t="shared" si="11"/>
        <v>5</v>
      </c>
      <c r="E37" s="3">
        <f t="shared" si="12"/>
        <v>12</v>
      </c>
      <c r="F37">
        <f t="shared" si="13"/>
        <v>1</v>
      </c>
      <c r="G37" s="3">
        <f t="shared" si="14"/>
        <v>9</v>
      </c>
      <c r="H37">
        <f t="shared" si="15"/>
        <v>1</v>
      </c>
      <c r="I37" s="3">
        <f t="shared" si="16"/>
        <v>1</v>
      </c>
      <c r="J37" s="3">
        <f t="shared" si="17"/>
        <v>36847</v>
      </c>
      <c r="L37" s="21">
        <f>'3. Coco számitások'!I77</f>
        <v>31090.9</v>
      </c>
      <c r="M37" s="6">
        <f t="shared" si="18"/>
        <v>4.2857142857142856</v>
      </c>
      <c r="N37" s="6">
        <f t="shared" si="19"/>
        <v>16.714285714285715</v>
      </c>
      <c r="O37" s="8">
        <f t="shared" si="21"/>
        <v>2204.5213675213672</v>
      </c>
      <c r="P37" s="7">
        <f>'3. Coco számitások'!L77</f>
        <v>15.62</v>
      </c>
      <c r="Q37" s="8">
        <f t="shared" si="22"/>
        <v>5756.0999999999985</v>
      </c>
      <c r="R37">
        <f>'Validáció számitás'!K77</f>
        <v>17271.3</v>
      </c>
      <c r="S37">
        <f t="shared" si="20"/>
        <v>0</v>
      </c>
    </row>
    <row r="38" spans="1:19" x14ac:dyDescent="0.3">
      <c r="A38" s="3">
        <f t="shared" si="10"/>
        <v>5</v>
      </c>
      <c r="B38" s="3" t="str">
        <f t="shared" si="10"/>
        <v>SteelSeries Rival 3</v>
      </c>
      <c r="C38" s="20">
        <f>VLOOKUP(C9,'Átlag áraik márkáként'!$A$4:$C$7,3,0)</f>
        <v>4</v>
      </c>
      <c r="D38" s="3">
        <f t="shared" si="11"/>
        <v>14</v>
      </c>
      <c r="E38" s="3">
        <f t="shared" si="12"/>
        <v>12</v>
      </c>
      <c r="F38">
        <f t="shared" si="13"/>
        <v>13</v>
      </c>
      <c r="G38" s="3">
        <f t="shared" si="14"/>
        <v>9</v>
      </c>
      <c r="H38">
        <f t="shared" si="15"/>
        <v>12</v>
      </c>
      <c r="I38" s="3">
        <f t="shared" si="16"/>
        <v>1</v>
      </c>
      <c r="J38" s="3">
        <f t="shared" si="17"/>
        <v>9690</v>
      </c>
      <c r="L38" s="21">
        <f>'3. Coco számitások'!I78</f>
        <v>9282.1</v>
      </c>
      <c r="M38" s="6">
        <f t="shared" si="18"/>
        <v>9.2857142857142865</v>
      </c>
      <c r="N38" s="6">
        <f t="shared" si="19"/>
        <v>11.714285714285714</v>
      </c>
      <c r="O38" s="8">
        <f t="shared" si="21"/>
        <v>827.19512195121956</v>
      </c>
      <c r="P38" s="7">
        <f>'3. Coco számitások'!L78</f>
        <v>4.21</v>
      </c>
      <c r="Q38" s="8">
        <f t="shared" si="22"/>
        <v>407.89999999999964</v>
      </c>
      <c r="R38">
        <f>'Validáció számitás'!K78</f>
        <v>-20988.2</v>
      </c>
      <c r="S38">
        <f t="shared" si="20"/>
        <v>1</v>
      </c>
    </row>
    <row r="39" spans="1:19" x14ac:dyDescent="0.3">
      <c r="A39" s="3">
        <f t="shared" si="10"/>
        <v>6</v>
      </c>
      <c r="B39" s="3" t="str">
        <f t="shared" si="10"/>
        <v>Razer Deathadder V2 X HyperSpeed</v>
      </c>
      <c r="C39" s="20">
        <f>VLOOKUP(C10,'Átlag áraik márkáként'!$A$4:$C$7,3,0)</f>
        <v>3</v>
      </c>
      <c r="D39" s="3">
        <f t="shared" si="11"/>
        <v>12</v>
      </c>
      <c r="E39" s="3">
        <f t="shared" si="12"/>
        <v>1</v>
      </c>
      <c r="F39">
        <f t="shared" si="13"/>
        <v>1</v>
      </c>
      <c r="G39" s="3">
        <f t="shared" si="14"/>
        <v>6</v>
      </c>
      <c r="H39">
        <f t="shared" si="15"/>
        <v>1</v>
      </c>
      <c r="I39" s="3">
        <f t="shared" si="16"/>
        <v>1</v>
      </c>
      <c r="J39" s="3">
        <f t="shared" si="17"/>
        <v>16890</v>
      </c>
      <c r="L39" s="21">
        <f>'3. Coco számitások'!I79</f>
        <v>27856.7</v>
      </c>
      <c r="M39" s="6">
        <f t="shared" si="18"/>
        <v>3.5714285714285716</v>
      </c>
      <c r="N39" s="6">
        <f t="shared" si="19"/>
        <v>17.428571428571427</v>
      </c>
      <c r="O39" s="8">
        <f t="shared" si="21"/>
        <v>969.09836065573779</v>
      </c>
      <c r="P39" s="7">
        <f>'3. Coco számitások'!L79</f>
        <v>-64.930000000000007</v>
      </c>
      <c r="Q39" s="8">
        <f t="shared" si="22"/>
        <v>-10966.7</v>
      </c>
      <c r="R39">
        <f>'Validáció számitás'!K79</f>
        <v>-13440.4</v>
      </c>
      <c r="S39">
        <f t="shared" si="20"/>
        <v>0</v>
      </c>
    </row>
    <row r="40" spans="1:19" x14ac:dyDescent="0.3">
      <c r="A40" s="3">
        <f t="shared" si="10"/>
        <v>7</v>
      </c>
      <c r="B40" s="3" t="str">
        <f t="shared" si="10"/>
        <v>Razer Basilisk V3</v>
      </c>
      <c r="C40" s="20">
        <f>VLOOKUP(C11,'Átlag áraik márkáként'!$A$4:$C$7,3,0)</f>
        <v>3</v>
      </c>
      <c r="D40" s="3">
        <f t="shared" si="11"/>
        <v>4</v>
      </c>
      <c r="E40" s="3">
        <f t="shared" si="12"/>
        <v>12</v>
      </c>
      <c r="F40">
        <f t="shared" si="13"/>
        <v>13</v>
      </c>
      <c r="G40" s="3">
        <f t="shared" si="14"/>
        <v>2</v>
      </c>
      <c r="H40">
        <f t="shared" si="15"/>
        <v>12</v>
      </c>
      <c r="I40" s="3">
        <f t="shared" si="16"/>
        <v>1</v>
      </c>
      <c r="J40" s="3">
        <f t="shared" si="17"/>
        <v>19600</v>
      </c>
      <c r="L40" s="21">
        <f>'3. Coco számitások'!I80</f>
        <v>20350</v>
      </c>
      <c r="M40" s="6">
        <f t="shared" si="18"/>
        <v>6.7142857142857144</v>
      </c>
      <c r="N40" s="6">
        <f t="shared" si="19"/>
        <v>14.285714285714285</v>
      </c>
      <c r="O40" s="8">
        <f t="shared" si="21"/>
        <v>1372</v>
      </c>
      <c r="P40" s="7">
        <f>'3. Coco számitások'!L80</f>
        <v>-3.83</v>
      </c>
      <c r="Q40" s="8">
        <f t="shared" si="22"/>
        <v>-750</v>
      </c>
      <c r="R40">
        <f>'Validáció számitás'!K80</f>
        <v>-10730.4</v>
      </c>
      <c r="S40">
        <f t="shared" si="20"/>
        <v>0</v>
      </c>
    </row>
    <row r="41" spans="1:19" x14ac:dyDescent="0.3">
      <c r="A41" s="3">
        <f t="shared" si="10"/>
        <v>8</v>
      </c>
      <c r="B41" s="3" t="str">
        <f t="shared" si="10"/>
        <v>Logitech G502  LightSpeed</v>
      </c>
      <c r="C41" s="20">
        <f>VLOOKUP(C12,'Átlag áraik márkáként'!$A$4:$C$7,3,0)</f>
        <v>1</v>
      </c>
      <c r="D41" s="3">
        <f t="shared" si="11"/>
        <v>10</v>
      </c>
      <c r="E41" s="3">
        <f t="shared" si="12"/>
        <v>12</v>
      </c>
      <c r="F41">
        <f t="shared" si="13"/>
        <v>1</v>
      </c>
      <c r="G41" s="3">
        <f t="shared" si="14"/>
        <v>2</v>
      </c>
      <c r="H41">
        <f t="shared" si="15"/>
        <v>1</v>
      </c>
      <c r="I41" s="3">
        <f t="shared" si="16"/>
        <v>1</v>
      </c>
      <c r="J41" s="3">
        <f t="shared" si="17"/>
        <v>34990</v>
      </c>
      <c r="L41" s="21">
        <f>'3. Coco számitások'!I81</f>
        <v>29305.1</v>
      </c>
      <c r="M41" s="6">
        <f t="shared" si="18"/>
        <v>4</v>
      </c>
      <c r="N41" s="6">
        <f t="shared" si="19"/>
        <v>17</v>
      </c>
      <c r="O41" s="8">
        <f t="shared" si="21"/>
        <v>2058.2352941176468</v>
      </c>
      <c r="P41" s="7">
        <f>'3. Coco számitások'!L81</f>
        <v>16.25</v>
      </c>
      <c r="Q41" s="8">
        <f t="shared" si="22"/>
        <v>5684.9000000000015</v>
      </c>
      <c r="R41">
        <f>'Validáció számitás'!K81</f>
        <v>15414.3</v>
      </c>
      <c r="S41">
        <f t="shared" si="20"/>
        <v>0</v>
      </c>
    </row>
    <row r="42" spans="1:19" x14ac:dyDescent="0.3">
      <c r="A42" s="3">
        <f t="shared" si="10"/>
        <v>9</v>
      </c>
      <c r="B42" s="3" t="str">
        <f t="shared" si="10"/>
        <v xml:space="preserve">Logitech MX Master 3S Pale Gray </v>
      </c>
      <c r="C42" s="20">
        <f>VLOOKUP(C13,'Átlag áraik márkáként'!$A$4:$C$7,3,0)</f>
        <v>1</v>
      </c>
      <c r="D42" s="3">
        <f t="shared" si="11"/>
        <v>16</v>
      </c>
      <c r="E42" s="3">
        <f t="shared" si="12"/>
        <v>1</v>
      </c>
      <c r="F42">
        <f t="shared" si="13"/>
        <v>1</v>
      </c>
      <c r="G42" s="3">
        <f t="shared" si="14"/>
        <v>6</v>
      </c>
      <c r="H42">
        <f t="shared" si="15"/>
        <v>1</v>
      </c>
      <c r="I42" s="3">
        <f t="shared" si="16"/>
        <v>1</v>
      </c>
      <c r="J42" s="3">
        <f t="shared" si="17"/>
        <v>34190</v>
      </c>
      <c r="L42" s="21">
        <f>'3. Coco számitások'!I82</f>
        <v>26517.3</v>
      </c>
      <c r="M42" s="6">
        <f t="shared" si="18"/>
        <v>3.8571428571428572</v>
      </c>
      <c r="N42" s="6">
        <f t="shared" si="19"/>
        <v>17.142857142857142</v>
      </c>
      <c r="O42" s="8">
        <f t="shared" si="21"/>
        <v>1994.4166666666667</v>
      </c>
      <c r="P42" s="7">
        <f>'3. Coco számitások'!L82</f>
        <v>22.44</v>
      </c>
      <c r="Q42" s="8">
        <f t="shared" si="22"/>
        <v>7672.7000000000007</v>
      </c>
      <c r="R42">
        <f>'Validáció számitás'!K82</f>
        <v>14614.3</v>
      </c>
      <c r="S42">
        <f t="shared" si="20"/>
        <v>0</v>
      </c>
    </row>
    <row r="43" spans="1:19" x14ac:dyDescent="0.3">
      <c r="A43" s="3">
        <f t="shared" si="10"/>
        <v>10</v>
      </c>
      <c r="B43" s="3" t="str">
        <f t="shared" si="10"/>
        <v>Logitech MX Master 3S Performance</v>
      </c>
      <c r="C43" s="20">
        <f>VLOOKUP(C14,'Átlag áraik márkáként'!$A$4:$C$7,3,0)</f>
        <v>1</v>
      </c>
      <c r="D43" s="3">
        <f t="shared" si="11"/>
        <v>16</v>
      </c>
      <c r="E43" s="3">
        <f t="shared" si="12"/>
        <v>1</v>
      </c>
      <c r="F43">
        <f t="shared" si="13"/>
        <v>1</v>
      </c>
      <c r="G43" s="3">
        <f t="shared" si="14"/>
        <v>6</v>
      </c>
      <c r="H43">
        <f t="shared" si="15"/>
        <v>1</v>
      </c>
      <c r="I43" s="3">
        <f t="shared" si="16"/>
        <v>1</v>
      </c>
      <c r="J43" s="3">
        <f t="shared" si="17"/>
        <v>33890</v>
      </c>
      <c r="L43" s="21">
        <f>'3. Coco számitások'!I83</f>
        <v>26517.3</v>
      </c>
      <c r="M43" s="6">
        <f t="shared" si="18"/>
        <v>3.8571428571428572</v>
      </c>
      <c r="N43" s="6">
        <f t="shared" si="19"/>
        <v>17.142857142857142</v>
      </c>
      <c r="O43" s="8">
        <f t="shared" si="21"/>
        <v>1976.9166666666667</v>
      </c>
      <c r="P43" s="7">
        <f>'3. Coco számitások'!L83</f>
        <v>21.75</v>
      </c>
      <c r="Q43" s="8">
        <f t="shared" si="22"/>
        <v>7372.7000000000007</v>
      </c>
      <c r="R43">
        <f>'Validáció számitás'!K83</f>
        <v>14314.3</v>
      </c>
      <c r="S43">
        <f t="shared" si="20"/>
        <v>0</v>
      </c>
    </row>
    <row r="44" spans="1:19" x14ac:dyDescent="0.3">
      <c r="A44" s="3">
        <f t="shared" si="10"/>
        <v>11</v>
      </c>
      <c r="B44" s="3" t="str">
        <f t="shared" si="10"/>
        <v>Apple Magic Mouse 3 2021</v>
      </c>
      <c r="C44" s="20">
        <f>VLOOKUP(C15,'Átlag áraik márkáként'!$A$4:$C$7,3,0)</f>
        <v>2</v>
      </c>
      <c r="D44" s="3">
        <f t="shared" si="11"/>
        <v>20</v>
      </c>
      <c r="E44" s="3">
        <f t="shared" si="12"/>
        <v>1</v>
      </c>
      <c r="F44">
        <f t="shared" si="13"/>
        <v>1</v>
      </c>
      <c r="G44" s="3">
        <f t="shared" si="14"/>
        <v>20</v>
      </c>
      <c r="H44">
        <f t="shared" si="15"/>
        <v>1</v>
      </c>
      <c r="I44" s="3">
        <f t="shared" si="16"/>
        <v>1</v>
      </c>
      <c r="J44" s="3">
        <f t="shared" si="17"/>
        <v>26000</v>
      </c>
      <c r="L44" s="21">
        <f>'3. Coco számitások'!I84</f>
        <v>22047.599999999999</v>
      </c>
      <c r="M44" s="6">
        <f t="shared" si="18"/>
        <v>6.5714285714285712</v>
      </c>
      <c r="N44" s="6">
        <f t="shared" si="19"/>
        <v>14.428571428571429</v>
      </c>
      <c r="O44" s="8">
        <f t="shared" si="21"/>
        <v>1801.9801980198019</v>
      </c>
      <c r="P44" s="7">
        <f>'3. Coco számitások'!L84</f>
        <v>15.2</v>
      </c>
      <c r="Q44" s="8">
        <f t="shared" si="22"/>
        <v>3952.4000000000015</v>
      </c>
      <c r="R44">
        <f>'Validáció számitás'!K84</f>
        <v>-13462.6</v>
      </c>
      <c r="S44">
        <f t="shared" si="20"/>
        <v>1</v>
      </c>
    </row>
    <row r="45" spans="1:19" x14ac:dyDescent="0.3">
      <c r="A45" s="3">
        <f t="shared" si="10"/>
        <v>12</v>
      </c>
      <c r="B45" s="3" t="str">
        <f t="shared" si="10"/>
        <v>Razer Deathadder V3 Esport</v>
      </c>
      <c r="C45" s="20">
        <f>VLOOKUP(C16,'Átlag áraik márkáként'!$A$4:$C$7,3,0)</f>
        <v>3</v>
      </c>
      <c r="D45" s="3">
        <f t="shared" si="11"/>
        <v>2</v>
      </c>
      <c r="E45" s="3">
        <f t="shared" si="12"/>
        <v>1</v>
      </c>
      <c r="F45">
        <f t="shared" si="13"/>
        <v>13</v>
      </c>
      <c r="G45" s="3">
        <f t="shared" si="14"/>
        <v>9</v>
      </c>
      <c r="H45">
        <f t="shared" si="15"/>
        <v>12</v>
      </c>
      <c r="I45" s="3">
        <f t="shared" si="16"/>
        <v>1</v>
      </c>
      <c r="J45" s="3">
        <f t="shared" si="17"/>
        <v>22190</v>
      </c>
      <c r="L45" s="21">
        <f>'3. Coco számitások'!I85</f>
        <v>33520.400000000001</v>
      </c>
      <c r="M45" s="6">
        <f t="shared" si="18"/>
        <v>5.8571428571428568</v>
      </c>
      <c r="N45" s="6">
        <f t="shared" si="19"/>
        <v>15.142857142857142</v>
      </c>
      <c r="O45" s="8">
        <f t="shared" si="21"/>
        <v>1465.3773584905662</v>
      </c>
      <c r="P45" s="7">
        <f>'3. Coco számitások'!L85</f>
        <v>-51.06</v>
      </c>
      <c r="Q45" s="8">
        <f t="shared" si="22"/>
        <v>-11330.400000000001</v>
      </c>
      <c r="R45">
        <f>'Validáció számitás'!K85</f>
        <v>-8140.4</v>
      </c>
      <c r="S45">
        <f t="shared" si="20"/>
        <v>0</v>
      </c>
    </row>
    <row r="46" spans="1:19" x14ac:dyDescent="0.3">
      <c r="A46" s="3">
        <f t="shared" si="10"/>
        <v>13</v>
      </c>
      <c r="B46" s="3" t="str">
        <f t="shared" si="10"/>
        <v xml:space="preserve">Logitech G502 X Black </v>
      </c>
      <c r="C46" s="20">
        <f>VLOOKUP(C17,'Átlag áraik márkáként'!$A$4:$C$7,3,0)</f>
        <v>1</v>
      </c>
      <c r="D46" s="3">
        <f t="shared" si="11"/>
        <v>5</v>
      </c>
      <c r="E46" s="3">
        <f t="shared" si="12"/>
        <v>1</v>
      </c>
      <c r="F46">
        <f t="shared" si="13"/>
        <v>13</v>
      </c>
      <c r="G46" s="3">
        <f t="shared" si="14"/>
        <v>1</v>
      </c>
      <c r="H46">
        <f t="shared" si="15"/>
        <v>12</v>
      </c>
      <c r="I46" s="3">
        <f t="shared" si="16"/>
        <v>1</v>
      </c>
      <c r="J46" s="3">
        <f t="shared" si="17"/>
        <v>24690</v>
      </c>
      <c r="L46" s="21">
        <f>'3. Coco számitások'!I86</f>
        <v>25634.799999999999</v>
      </c>
      <c r="M46" s="6">
        <f t="shared" si="18"/>
        <v>4.8571428571428568</v>
      </c>
      <c r="N46" s="6">
        <f t="shared" si="19"/>
        <v>16.142857142857142</v>
      </c>
      <c r="O46" s="8">
        <f t="shared" si="21"/>
        <v>1529.4690265486727</v>
      </c>
      <c r="P46" s="7">
        <f>'3. Coco számitások'!L86</f>
        <v>-3.83</v>
      </c>
      <c r="Q46" s="8">
        <f t="shared" si="22"/>
        <v>-944.79999999999927</v>
      </c>
      <c r="R46">
        <f>'Validáció számitás'!K86</f>
        <v>10398.4</v>
      </c>
      <c r="S46">
        <f t="shared" si="20"/>
        <v>1</v>
      </c>
    </row>
    <row r="47" spans="1:19" x14ac:dyDescent="0.3">
      <c r="A47" s="3">
        <f t="shared" si="10"/>
        <v>14</v>
      </c>
      <c r="B47" s="3" t="str">
        <f t="shared" si="10"/>
        <v>SteelSeries Aerox 3 2022</v>
      </c>
      <c r="C47" s="20">
        <f>VLOOKUP(C18,'Átlag áraik márkáként'!$A$4:$C$7,3,0)</f>
        <v>4</v>
      </c>
      <c r="D47" s="3">
        <f t="shared" si="11"/>
        <v>9</v>
      </c>
      <c r="E47" s="3">
        <f t="shared" si="12"/>
        <v>12</v>
      </c>
      <c r="F47">
        <f t="shared" si="13"/>
        <v>1</v>
      </c>
      <c r="G47" s="3">
        <f t="shared" si="14"/>
        <v>9</v>
      </c>
      <c r="H47">
        <f t="shared" si="15"/>
        <v>12</v>
      </c>
      <c r="I47" s="3">
        <f t="shared" si="16"/>
        <v>1</v>
      </c>
      <c r="J47" s="3">
        <f t="shared" si="17"/>
        <v>21780</v>
      </c>
      <c r="L47" s="21">
        <f>'3. Coco számitások'!I87</f>
        <v>22613.4</v>
      </c>
      <c r="M47" s="6">
        <f t="shared" si="18"/>
        <v>6.8571428571428568</v>
      </c>
      <c r="N47" s="6">
        <f t="shared" si="19"/>
        <v>14.142857142857142</v>
      </c>
      <c r="O47" s="8">
        <f t="shared" si="21"/>
        <v>1540</v>
      </c>
      <c r="P47" s="7">
        <f>'3. Coco számitások'!L87</f>
        <v>-3.83</v>
      </c>
      <c r="Q47" s="8">
        <f t="shared" si="22"/>
        <v>-833.40000000000146</v>
      </c>
      <c r="R47">
        <f>'Validáció számitás'!K87</f>
        <v>-8898.2000000000007</v>
      </c>
      <c r="S47">
        <f t="shared" si="20"/>
        <v>0</v>
      </c>
    </row>
    <row r="48" spans="1:19" x14ac:dyDescent="0.3">
      <c r="A48" s="3">
        <f t="shared" si="10"/>
        <v>15</v>
      </c>
      <c r="B48" s="3" t="str">
        <f t="shared" si="10"/>
        <v>Logitech G Pro X Superlight 2</v>
      </c>
      <c r="C48" s="20">
        <f>VLOOKUP(C19,'Átlag áraik márkáként'!$A$4:$C$7,3,0)</f>
        <v>1</v>
      </c>
      <c r="D48" s="3">
        <f t="shared" si="11"/>
        <v>1</v>
      </c>
      <c r="E48" s="3">
        <f t="shared" si="12"/>
        <v>1</v>
      </c>
      <c r="F48">
        <f t="shared" si="13"/>
        <v>1</v>
      </c>
      <c r="G48" s="3">
        <f t="shared" si="14"/>
        <v>17</v>
      </c>
      <c r="H48">
        <f t="shared" si="15"/>
        <v>1</v>
      </c>
      <c r="I48" s="3">
        <f t="shared" si="16"/>
        <v>1</v>
      </c>
      <c r="J48" s="3">
        <f t="shared" si="17"/>
        <v>64790</v>
      </c>
      <c r="L48" s="21">
        <f>'3. Coco számitások'!I88</f>
        <v>67269.2</v>
      </c>
      <c r="M48" s="6">
        <f t="shared" si="18"/>
        <v>3.2857142857142856</v>
      </c>
      <c r="N48" s="6">
        <f t="shared" si="19"/>
        <v>17.714285714285715</v>
      </c>
      <c r="O48" s="8">
        <f t="shared" si="21"/>
        <v>3657.5</v>
      </c>
      <c r="P48" s="7">
        <f>'3. Coco számitások'!L88</f>
        <v>-3.83</v>
      </c>
      <c r="Q48" s="8">
        <f t="shared" si="22"/>
        <v>-2479.1999999999971</v>
      </c>
      <c r="R48">
        <f>'Validáció számitás'!K88</f>
        <v>33068.6</v>
      </c>
      <c r="S48">
        <f t="shared" si="20"/>
        <v>1</v>
      </c>
    </row>
    <row r="49" spans="1:19" x14ac:dyDescent="0.3">
      <c r="A49" s="3">
        <f t="shared" si="10"/>
        <v>16</v>
      </c>
      <c r="B49" s="3" t="str">
        <f t="shared" si="10"/>
        <v xml:space="preserve">Razer Deathadder Essential </v>
      </c>
      <c r="C49" s="20">
        <f>VLOOKUP(C20,'Átlag áraik márkáként'!$A$4:$C$7,3,0)</f>
        <v>3</v>
      </c>
      <c r="D49" s="3">
        <f t="shared" si="11"/>
        <v>19</v>
      </c>
      <c r="E49" s="3">
        <f t="shared" si="12"/>
        <v>12</v>
      </c>
      <c r="F49">
        <f t="shared" si="13"/>
        <v>13</v>
      </c>
      <c r="G49" s="3">
        <f t="shared" si="14"/>
        <v>17</v>
      </c>
      <c r="H49">
        <f t="shared" si="15"/>
        <v>12</v>
      </c>
      <c r="I49" s="3">
        <f t="shared" si="16"/>
        <v>1</v>
      </c>
      <c r="J49" s="3">
        <f t="shared" si="17"/>
        <v>8890</v>
      </c>
      <c r="L49" s="21">
        <f>'3. Coco számitások'!I89</f>
        <v>8866.7999999999993</v>
      </c>
      <c r="M49" s="6">
        <f t="shared" si="18"/>
        <v>11</v>
      </c>
      <c r="N49" s="6">
        <f t="shared" si="19"/>
        <v>10</v>
      </c>
      <c r="O49" s="8">
        <f t="shared" si="21"/>
        <v>889</v>
      </c>
      <c r="P49" s="7">
        <f>'3. Coco számitások'!L89</f>
        <v>0.26</v>
      </c>
      <c r="Q49" s="8">
        <f>(J49-L49)</f>
        <v>23.200000000000728</v>
      </c>
      <c r="R49">
        <f>'Validáció számitás'!K89</f>
        <v>-33586.1</v>
      </c>
      <c r="S49">
        <f t="shared" si="20"/>
        <v>1</v>
      </c>
    </row>
    <row r="50" spans="1:19" x14ac:dyDescent="0.3">
      <c r="A50" s="3">
        <f t="shared" si="10"/>
        <v>17</v>
      </c>
      <c r="B50" s="3" t="str">
        <f t="shared" si="10"/>
        <v xml:space="preserve">Logitech G102 Lightsync Black </v>
      </c>
      <c r="C50" s="20">
        <f>VLOOKUP(C21,'Átlag áraik márkáként'!$A$4:$C$7,3,0)</f>
        <v>1</v>
      </c>
      <c r="D50" s="3">
        <f t="shared" si="11"/>
        <v>16</v>
      </c>
      <c r="E50" s="3">
        <f t="shared" si="12"/>
        <v>12</v>
      </c>
      <c r="F50">
        <f t="shared" si="13"/>
        <v>13</v>
      </c>
      <c r="G50" s="3">
        <f t="shared" si="14"/>
        <v>9</v>
      </c>
      <c r="H50">
        <f t="shared" si="15"/>
        <v>12</v>
      </c>
      <c r="I50" s="3">
        <f t="shared" si="16"/>
        <v>1</v>
      </c>
      <c r="J50" s="3">
        <f t="shared" si="17"/>
        <v>8190</v>
      </c>
      <c r="L50" s="21">
        <f>'3. Coco számitások'!I90</f>
        <v>11467.6</v>
      </c>
      <c r="M50" s="6">
        <f t="shared" si="18"/>
        <v>9.1428571428571423</v>
      </c>
      <c r="N50" s="6">
        <f t="shared" si="19"/>
        <v>11.857142857142858</v>
      </c>
      <c r="O50" s="8">
        <f>J50/N50</f>
        <v>690.72289156626505</v>
      </c>
      <c r="P50" s="7">
        <f>'3. Coco számitások'!L90</f>
        <v>-40.020000000000003</v>
      </c>
      <c r="Q50" s="8">
        <f t="shared" si="22"/>
        <v>-3277.6000000000004</v>
      </c>
      <c r="R50">
        <f>'Validáció számitás'!K90</f>
        <v>-11385.7</v>
      </c>
      <c r="S50">
        <f t="shared" si="20"/>
        <v>0</v>
      </c>
    </row>
    <row r="51" spans="1:19" x14ac:dyDescent="0.3">
      <c r="A51" s="3">
        <f t="shared" si="10"/>
        <v>18</v>
      </c>
      <c r="B51" s="3" t="str">
        <f t="shared" si="10"/>
        <v xml:space="preserve">Razer Basilisk X HyperSpeed </v>
      </c>
      <c r="C51" s="20">
        <f>VLOOKUP(C22,'Átlag áraik márkáként'!$A$4:$C$7,3,0)</f>
        <v>3</v>
      </c>
      <c r="D51" s="3">
        <f t="shared" si="11"/>
        <v>10</v>
      </c>
      <c r="E51" s="3">
        <f t="shared" si="12"/>
        <v>1</v>
      </c>
      <c r="F51">
        <f t="shared" si="13"/>
        <v>1</v>
      </c>
      <c r="G51" s="3">
        <f t="shared" si="14"/>
        <v>9</v>
      </c>
      <c r="H51">
        <f t="shared" si="15"/>
        <v>1</v>
      </c>
      <c r="I51" s="3">
        <f t="shared" si="16"/>
        <v>1</v>
      </c>
      <c r="J51" s="3">
        <f t="shared" si="17"/>
        <v>17150</v>
      </c>
      <c r="L51" s="21">
        <f>'3. Coco számitások'!I91</f>
        <v>27991.599999999999</v>
      </c>
      <c r="M51" s="6">
        <f t="shared" si="18"/>
        <v>3.7142857142857144</v>
      </c>
      <c r="N51" s="6">
        <f t="shared" si="19"/>
        <v>17.285714285714285</v>
      </c>
      <c r="O51" s="8">
        <f t="shared" si="21"/>
        <v>992.14876033057863</v>
      </c>
      <c r="P51" s="7">
        <f>'3. Coco számitások'!L91</f>
        <v>-63.22</v>
      </c>
      <c r="Q51" s="8">
        <f t="shared" si="22"/>
        <v>-10841.599999999999</v>
      </c>
      <c r="R51">
        <f>'Validáció számitás'!K91</f>
        <v>-13180.4</v>
      </c>
      <c r="S51">
        <f t="shared" si="20"/>
        <v>0</v>
      </c>
    </row>
    <row r="52" spans="1:19" x14ac:dyDescent="0.3">
      <c r="A52" s="3">
        <f t="shared" si="10"/>
        <v>19</v>
      </c>
      <c r="B52" s="3" t="str">
        <f t="shared" si="10"/>
        <v>Razer Viper V2 Pro</v>
      </c>
      <c r="C52" s="20">
        <f>VLOOKUP(C23,'Átlag áraik márkáként'!$A$4:$C$7,3,0)</f>
        <v>3</v>
      </c>
      <c r="D52" s="3">
        <f t="shared" si="11"/>
        <v>2</v>
      </c>
      <c r="E52" s="3">
        <f t="shared" si="12"/>
        <v>1</v>
      </c>
      <c r="F52">
        <f t="shared" si="13"/>
        <v>1</v>
      </c>
      <c r="G52" s="3">
        <f t="shared" si="14"/>
        <v>2</v>
      </c>
      <c r="H52">
        <f t="shared" si="15"/>
        <v>1</v>
      </c>
      <c r="I52" s="3">
        <f t="shared" si="16"/>
        <v>1</v>
      </c>
      <c r="J52" s="3">
        <f t="shared" si="17"/>
        <v>60890</v>
      </c>
      <c r="L52" s="21">
        <f>'3. Coco számitások'!I92</f>
        <v>49104.800000000003</v>
      </c>
      <c r="M52" s="6">
        <f t="shared" si="18"/>
        <v>1.5714285714285714</v>
      </c>
      <c r="N52" s="6">
        <f t="shared" si="19"/>
        <v>19.428571428571427</v>
      </c>
      <c r="O52" s="8">
        <f t="shared" si="21"/>
        <v>3134.044117647059</v>
      </c>
      <c r="P52" s="7">
        <f>'3. Coco számitások'!L92</f>
        <v>19.350000000000001</v>
      </c>
      <c r="Q52" s="8">
        <f t="shared" si="22"/>
        <v>11785.199999999997</v>
      </c>
      <c r="R52">
        <f>'Validáció számitás'!K92</f>
        <v>30559.599999999999</v>
      </c>
      <c r="S52">
        <f t="shared" si="20"/>
        <v>0</v>
      </c>
    </row>
    <row r="53" spans="1:19" x14ac:dyDescent="0.3">
      <c r="A53" s="3">
        <f t="shared" si="10"/>
        <v>20</v>
      </c>
      <c r="B53" s="3" t="str">
        <f t="shared" si="10"/>
        <v xml:space="preserve">Razer Viper Mini </v>
      </c>
      <c r="C53" s="20">
        <f>VLOOKUP(C24,'Átlag áraik márkáként'!$A$4:$C$7,3,0)</f>
        <v>3</v>
      </c>
      <c r="D53" s="3">
        <f t="shared" si="11"/>
        <v>14</v>
      </c>
      <c r="E53" s="3">
        <f t="shared" si="12"/>
        <v>12</v>
      </c>
      <c r="F53">
        <f t="shared" si="13"/>
        <v>13</v>
      </c>
      <c r="G53" s="3">
        <f t="shared" si="14"/>
        <v>9</v>
      </c>
      <c r="H53">
        <f t="shared" si="15"/>
        <v>12</v>
      </c>
      <c r="I53" s="3">
        <f t="shared" si="16"/>
        <v>1</v>
      </c>
      <c r="J53" s="3">
        <f t="shared" si="17"/>
        <v>16480</v>
      </c>
      <c r="L53" s="21">
        <f>'3. Coco számitások'!I93</f>
        <v>12807</v>
      </c>
      <c r="M53" s="6">
        <f t="shared" si="18"/>
        <v>9.1428571428571423</v>
      </c>
      <c r="N53" s="6">
        <f t="shared" si="19"/>
        <v>11.857142857142858</v>
      </c>
      <c r="O53" s="8">
        <f t="shared" si="21"/>
        <v>1389.8795180722891</v>
      </c>
      <c r="P53" s="7">
        <f>'3. Coco számitások'!L93</f>
        <v>22.29</v>
      </c>
      <c r="Q53" s="8">
        <f t="shared" si="22"/>
        <v>3673</v>
      </c>
      <c r="R53">
        <f>'Validáció számitás'!K93</f>
        <v>-13850.4</v>
      </c>
      <c r="S53">
        <f t="shared" si="20"/>
        <v>1</v>
      </c>
    </row>
    <row r="56" spans="1:19" ht="25.8" x14ac:dyDescent="0.5">
      <c r="N56" s="23" t="s">
        <v>194</v>
      </c>
      <c r="O56" s="22"/>
    </row>
  </sheetData>
  <hyperlinks>
    <hyperlink ref="B1" r:id="rId1" xr:uid="{AEE0DA23-CB02-4FB6-B499-2BACBDEFE04E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9CB2-0C97-498C-BFBB-816B176B8883}">
  <sheetPr>
    <tabColor theme="9"/>
  </sheetPr>
  <dimension ref="A1:R107"/>
  <sheetViews>
    <sheetView topLeftCell="A68" zoomScale="115" zoomScaleNormal="115" workbookViewId="0">
      <selection activeCell="K8" sqref="K8"/>
    </sheetView>
  </sheetViews>
  <sheetFormatPr defaultRowHeight="14.4" x14ac:dyDescent="0.3"/>
  <sheetData>
    <row r="1" spans="1:18" ht="18" x14ac:dyDescent="0.3">
      <c r="A1" s="9"/>
    </row>
    <row r="2" spans="1:18" x14ac:dyDescent="0.3">
      <c r="A2" s="10"/>
    </row>
    <row r="5" spans="1:18" ht="30.6" x14ac:dyDescent="0.3">
      <c r="A5" s="11" t="s">
        <v>53</v>
      </c>
      <c r="B5" s="12">
        <v>4203993</v>
      </c>
      <c r="C5" s="11" t="s">
        <v>54</v>
      </c>
      <c r="D5" s="12">
        <v>20</v>
      </c>
      <c r="E5" s="11" t="s">
        <v>55</v>
      </c>
      <c r="F5" s="12">
        <v>7</v>
      </c>
      <c r="G5" s="11" t="s">
        <v>56</v>
      </c>
      <c r="H5" s="12">
        <v>20</v>
      </c>
      <c r="I5" s="11" t="s">
        <v>57</v>
      </c>
      <c r="J5" s="12">
        <v>0</v>
      </c>
      <c r="K5" s="11" t="s">
        <v>58</v>
      </c>
      <c r="L5" s="12" t="s">
        <v>164</v>
      </c>
    </row>
    <row r="6" spans="1:18" ht="18.600000000000001" thickBot="1" x14ac:dyDescent="0.35">
      <c r="A6" s="9"/>
    </row>
    <row r="7" spans="1:18" ht="15" thickBot="1" x14ac:dyDescent="0.35">
      <c r="A7" s="13" t="s">
        <v>59</v>
      </c>
      <c r="B7" s="13" t="s">
        <v>60</v>
      </c>
      <c r="C7" s="13" t="s">
        <v>61</v>
      </c>
      <c r="D7" s="13" t="s">
        <v>62</v>
      </c>
      <c r="E7" s="13" t="s">
        <v>63</v>
      </c>
      <c r="F7" s="13" t="s">
        <v>64</v>
      </c>
      <c r="G7" s="13" t="s">
        <v>65</v>
      </c>
      <c r="H7" s="13" t="s">
        <v>130</v>
      </c>
      <c r="I7" s="13" t="s">
        <v>131</v>
      </c>
    </row>
    <row r="8" spans="1:18" ht="15" thickBot="1" x14ac:dyDescent="0.35">
      <c r="A8" s="13" t="s">
        <v>66</v>
      </c>
      <c r="B8" s="14">
        <v>1</v>
      </c>
      <c r="C8" s="14">
        <v>13</v>
      </c>
      <c r="D8" s="14">
        <v>1</v>
      </c>
      <c r="E8" s="14">
        <v>1</v>
      </c>
      <c r="F8" s="14">
        <v>9</v>
      </c>
      <c r="G8" s="14">
        <v>1</v>
      </c>
      <c r="H8" s="14">
        <v>1</v>
      </c>
      <c r="I8" s="14">
        <v>15390</v>
      </c>
      <c r="K8">
        <f>21-B8</f>
        <v>20</v>
      </c>
      <c r="L8">
        <f t="shared" ref="L8:Q8" si="0">21-C8</f>
        <v>8</v>
      </c>
      <c r="M8">
        <f t="shared" si="0"/>
        <v>20</v>
      </c>
      <c r="N8">
        <f t="shared" si="0"/>
        <v>20</v>
      </c>
      <c r="O8">
        <f t="shared" si="0"/>
        <v>12</v>
      </c>
      <c r="P8">
        <f t="shared" si="0"/>
        <v>20</v>
      </c>
      <c r="Q8">
        <f t="shared" si="0"/>
        <v>20</v>
      </c>
      <c r="R8">
        <f>I8</f>
        <v>15390</v>
      </c>
    </row>
    <row r="9" spans="1:18" ht="15" thickBot="1" x14ac:dyDescent="0.35">
      <c r="A9" s="13" t="s">
        <v>67</v>
      </c>
      <c r="B9" s="14">
        <v>1</v>
      </c>
      <c r="C9" s="14">
        <v>5</v>
      </c>
      <c r="D9" s="14">
        <v>1</v>
      </c>
      <c r="E9" s="14">
        <v>1</v>
      </c>
      <c r="F9" s="14">
        <v>17</v>
      </c>
      <c r="G9" s="14">
        <v>1</v>
      </c>
      <c r="H9" s="14">
        <v>1</v>
      </c>
      <c r="I9" s="14">
        <v>39890</v>
      </c>
      <c r="K9">
        <f t="shared" ref="K9:K27" si="1">21-B9</f>
        <v>20</v>
      </c>
      <c r="L9">
        <f t="shared" ref="L9:L27" si="2">21-C9</f>
        <v>16</v>
      </c>
      <c r="M9">
        <f t="shared" ref="M9:M27" si="3">21-D9</f>
        <v>20</v>
      </c>
      <c r="N9">
        <f t="shared" ref="N9:N27" si="4">21-E9</f>
        <v>20</v>
      </c>
      <c r="O9">
        <f t="shared" ref="O9:O27" si="5">21-F9</f>
        <v>4</v>
      </c>
      <c r="P9">
        <f t="shared" ref="P9:P27" si="6">21-G9</f>
        <v>20</v>
      </c>
      <c r="Q9">
        <f t="shared" ref="Q9:Q27" si="7">21-H9</f>
        <v>20</v>
      </c>
      <c r="R9">
        <f t="shared" ref="R9:R27" si="8">I9</f>
        <v>39890</v>
      </c>
    </row>
    <row r="10" spans="1:18" ht="15" thickBot="1" x14ac:dyDescent="0.35">
      <c r="A10" s="13" t="s">
        <v>68</v>
      </c>
      <c r="B10" s="14">
        <v>1</v>
      </c>
      <c r="C10" s="14">
        <v>5</v>
      </c>
      <c r="D10" s="14">
        <v>12</v>
      </c>
      <c r="E10" s="14">
        <v>13</v>
      </c>
      <c r="F10" s="14">
        <v>2</v>
      </c>
      <c r="G10" s="14">
        <v>12</v>
      </c>
      <c r="H10" s="14">
        <v>1</v>
      </c>
      <c r="I10" s="14">
        <v>18890</v>
      </c>
      <c r="K10">
        <f t="shared" si="1"/>
        <v>20</v>
      </c>
      <c r="L10">
        <f t="shared" si="2"/>
        <v>16</v>
      </c>
      <c r="M10">
        <f t="shared" si="3"/>
        <v>9</v>
      </c>
      <c r="N10">
        <f t="shared" si="4"/>
        <v>8</v>
      </c>
      <c r="O10">
        <f t="shared" si="5"/>
        <v>19</v>
      </c>
      <c r="P10">
        <f t="shared" si="6"/>
        <v>9</v>
      </c>
      <c r="Q10">
        <f t="shared" si="7"/>
        <v>20</v>
      </c>
      <c r="R10">
        <f t="shared" si="8"/>
        <v>18890</v>
      </c>
    </row>
    <row r="11" spans="1:18" ht="15" thickBot="1" x14ac:dyDescent="0.35">
      <c r="A11" s="13" t="s">
        <v>69</v>
      </c>
      <c r="B11" s="14">
        <v>1</v>
      </c>
      <c r="C11" s="14">
        <v>5</v>
      </c>
      <c r="D11" s="14">
        <v>12</v>
      </c>
      <c r="E11" s="14">
        <v>1</v>
      </c>
      <c r="F11" s="14">
        <v>9</v>
      </c>
      <c r="G11" s="14">
        <v>1</v>
      </c>
      <c r="H11" s="14">
        <v>1</v>
      </c>
      <c r="I11" s="14">
        <v>36847</v>
      </c>
      <c r="K11">
        <f t="shared" si="1"/>
        <v>20</v>
      </c>
      <c r="L11">
        <f t="shared" si="2"/>
        <v>16</v>
      </c>
      <c r="M11">
        <f t="shared" si="3"/>
        <v>9</v>
      </c>
      <c r="N11">
        <f t="shared" si="4"/>
        <v>20</v>
      </c>
      <c r="O11">
        <f t="shared" si="5"/>
        <v>12</v>
      </c>
      <c r="P11">
        <f t="shared" si="6"/>
        <v>20</v>
      </c>
      <c r="Q11">
        <f t="shared" si="7"/>
        <v>20</v>
      </c>
      <c r="R11">
        <f t="shared" si="8"/>
        <v>36847</v>
      </c>
    </row>
    <row r="12" spans="1:18" ht="15" thickBot="1" x14ac:dyDescent="0.35">
      <c r="A12" s="13" t="s">
        <v>70</v>
      </c>
      <c r="B12" s="14">
        <v>4</v>
      </c>
      <c r="C12" s="14">
        <v>14</v>
      </c>
      <c r="D12" s="14">
        <v>12</v>
      </c>
      <c r="E12" s="14">
        <v>13</v>
      </c>
      <c r="F12" s="14">
        <v>9</v>
      </c>
      <c r="G12" s="14">
        <v>12</v>
      </c>
      <c r="H12" s="14">
        <v>1</v>
      </c>
      <c r="I12" s="14">
        <v>9690</v>
      </c>
      <c r="K12">
        <f t="shared" si="1"/>
        <v>17</v>
      </c>
      <c r="L12">
        <f t="shared" si="2"/>
        <v>7</v>
      </c>
      <c r="M12">
        <f t="shared" si="3"/>
        <v>9</v>
      </c>
      <c r="N12">
        <f t="shared" si="4"/>
        <v>8</v>
      </c>
      <c r="O12">
        <f t="shared" si="5"/>
        <v>12</v>
      </c>
      <c r="P12">
        <f t="shared" si="6"/>
        <v>9</v>
      </c>
      <c r="Q12">
        <f t="shared" si="7"/>
        <v>20</v>
      </c>
      <c r="R12">
        <f t="shared" si="8"/>
        <v>9690</v>
      </c>
    </row>
    <row r="13" spans="1:18" ht="15" thickBot="1" x14ac:dyDescent="0.35">
      <c r="A13" s="13" t="s">
        <v>71</v>
      </c>
      <c r="B13" s="14">
        <v>3</v>
      </c>
      <c r="C13" s="14">
        <v>12</v>
      </c>
      <c r="D13" s="14">
        <v>1</v>
      </c>
      <c r="E13" s="14">
        <v>1</v>
      </c>
      <c r="F13" s="14">
        <v>6</v>
      </c>
      <c r="G13" s="14">
        <v>1</v>
      </c>
      <c r="H13" s="14">
        <v>1</v>
      </c>
      <c r="I13" s="14">
        <v>16890</v>
      </c>
      <c r="K13">
        <f t="shared" si="1"/>
        <v>18</v>
      </c>
      <c r="L13">
        <f t="shared" si="2"/>
        <v>9</v>
      </c>
      <c r="M13">
        <f t="shared" si="3"/>
        <v>20</v>
      </c>
      <c r="N13">
        <f t="shared" si="4"/>
        <v>20</v>
      </c>
      <c r="O13">
        <f t="shared" si="5"/>
        <v>15</v>
      </c>
      <c r="P13">
        <f t="shared" si="6"/>
        <v>20</v>
      </c>
      <c r="Q13">
        <f t="shared" si="7"/>
        <v>20</v>
      </c>
      <c r="R13">
        <f t="shared" si="8"/>
        <v>16890</v>
      </c>
    </row>
    <row r="14" spans="1:18" ht="15" thickBot="1" x14ac:dyDescent="0.35">
      <c r="A14" s="13" t="s">
        <v>72</v>
      </c>
      <c r="B14" s="14">
        <v>3</v>
      </c>
      <c r="C14" s="14">
        <v>4</v>
      </c>
      <c r="D14" s="14">
        <v>12</v>
      </c>
      <c r="E14" s="14">
        <v>13</v>
      </c>
      <c r="F14" s="14">
        <v>2</v>
      </c>
      <c r="G14" s="14">
        <v>12</v>
      </c>
      <c r="H14" s="14">
        <v>1</v>
      </c>
      <c r="I14" s="14">
        <v>19600</v>
      </c>
      <c r="K14">
        <f t="shared" si="1"/>
        <v>18</v>
      </c>
      <c r="L14">
        <f t="shared" si="2"/>
        <v>17</v>
      </c>
      <c r="M14">
        <f t="shared" si="3"/>
        <v>9</v>
      </c>
      <c r="N14">
        <f t="shared" si="4"/>
        <v>8</v>
      </c>
      <c r="O14">
        <f t="shared" si="5"/>
        <v>19</v>
      </c>
      <c r="P14">
        <f t="shared" si="6"/>
        <v>9</v>
      </c>
      <c r="Q14">
        <f t="shared" si="7"/>
        <v>20</v>
      </c>
      <c r="R14">
        <f t="shared" si="8"/>
        <v>19600</v>
      </c>
    </row>
    <row r="15" spans="1:18" ht="15" thickBot="1" x14ac:dyDescent="0.35">
      <c r="A15" s="13" t="s">
        <v>73</v>
      </c>
      <c r="B15" s="14">
        <v>1</v>
      </c>
      <c r="C15" s="14">
        <v>10</v>
      </c>
      <c r="D15" s="14">
        <v>12</v>
      </c>
      <c r="E15" s="14">
        <v>1</v>
      </c>
      <c r="F15" s="14">
        <v>2</v>
      </c>
      <c r="G15" s="14">
        <v>1</v>
      </c>
      <c r="H15" s="14">
        <v>1</v>
      </c>
      <c r="I15" s="14">
        <v>34990</v>
      </c>
      <c r="K15">
        <f t="shared" si="1"/>
        <v>20</v>
      </c>
      <c r="L15">
        <f t="shared" si="2"/>
        <v>11</v>
      </c>
      <c r="M15">
        <f t="shared" si="3"/>
        <v>9</v>
      </c>
      <c r="N15">
        <f t="shared" si="4"/>
        <v>20</v>
      </c>
      <c r="O15">
        <f t="shared" si="5"/>
        <v>19</v>
      </c>
      <c r="P15">
        <f t="shared" si="6"/>
        <v>20</v>
      </c>
      <c r="Q15">
        <f t="shared" si="7"/>
        <v>20</v>
      </c>
      <c r="R15">
        <f t="shared" si="8"/>
        <v>34990</v>
      </c>
    </row>
    <row r="16" spans="1:18" ht="15" thickBot="1" x14ac:dyDescent="0.35">
      <c r="A16" s="13" t="s">
        <v>74</v>
      </c>
      <c r="B16" s="14">
        <v>1</v>
      </c>
      <c r="C16" s="14">
        <v>16</v>
      </c>
      <c r="D16" s="14">
        <v>1</v>
      </c>
      <c r="E16" s="14">
        <v>1</v>
      </c>
      <c r="F16" s="14">
        <v>6</v>
      </c>
      <c r="G16" s="14">
        <v>1</v>
      </c>
      <c r="H16" s="14">
        <v>1</v>
      </c>
      <c r="I16" s="14">
        <v>34190</v>
      </c>
      <c r="K16">
        <f t="shared" si="1"/>
        <v>20</v>
      </c>
      <c r="L16">
        <f t="shared" si="2"/>
        <v>5</v>
      </c>
      <c r="M16">
        <f t="shared" si="3"/>
        <v>20</v>
      </c>
      <c r="N16">
        <f t="shared" si="4"/>
        <v>20</v>
      </c>
      <c r="O16">
        <f t="shared" si="5"/>
        <v>15</v>
      </c>
      <c r="P16">
        <f t="shared" si="6"/>
        <v>20</v>
      </c>
      <c r="Q16">
        <f t="shared" si="7"/>
        <v>20</v>
      </c>
      <c r="R16">
        <f t="shared" si="8"/>
        <v>34190</v>
      </c>
    </row>
    <row r="17" spans="1:18" ht="15" thickBot="1" x14ac:dyDescent="0.35">
      <c r="A17" s="13" t="s">
        <v>75</v>
      </c>
      <c r="B17" s="14">
        <v>1</v>
      </c>
      <c r="C17" s="14">
        <v>16</v>
      </c>
      <c r="D17" s="14">
        <v>1</v>
      </c>
      <c r="E17" s="14">
        <v>1</v>
      </c>
      <c r="F17" s="14">
        <v>6</v>
      </c>
      <c r="G17" s="14">
        <v>1</v>
      </c>
      <c r="H17" s="14">
        <v>1</v>
      </c>
      <c r="I17" s="14">
        <v>33890</v>
      </c>
      <c r="K17">
        <f t="shared" si="1"/>
        <v>20</v>
      </c>
      <c r="L17">
        <f t="shared" si="2"/>
        <v>5</v>
      </c>
      <c r="M17">
        <f t="shared" si="3"/>
        <v>20</v>
      </c>
      <c r="N17">
        <f t="shared" si="4"/>
        <v>20</v>
      </c>
      <c r="O17">
        <f t="shared" si="5"/>
        <v>15</v>
      </c>
      <c r="P17">
        <f t="shared" si="6"/>
        <v>20</v>
      </c>
      <c r="Q17">
        <f t="shared" si="7"/>
        <v>20</v>
      </c>
      <c r="R17">
        <f t="shared" si="8"/>
        <v>33890</v>
      </c>
    </row>
    <row r="18" spans="1:18" ht="15" thickBot="1" x14ac:dyDescent="0.35">
      <c r="A18" s="13" t="s">
        <v>76</v>
      </c>
      <c r="B18" s="14">
        <v>2</v>
      </c>
      <c r="C18" s="14">
        <v>20</v>
      </c>
      <c r="D18" s="14">
        <v>1</v>
      </c>
      <c r="E18" s="14">
        <v>1</v>
      </c>
      <c r="F18" s="14">
        <v>20</v>
      </c>
      <c r="G18" s="14">
        <v>1</v>
      </c>
      <c r="H18" s="14">
        <v>1</v>
      </c>
      <c r="I18" s="14">
        <v>26000</v>
      </c>
      <c r="K18">
        <f t="shared" si="1"/>
        <v>19</v>
      </c>
      <c r="L18">
        <f t="shared" si="2"/>
        <v>1</v>
      </c>
      <c r="M18">
        <f t="shared" si="3"/>
        <v>20</v>
      </c>
      <c r="N18">
        <f t="shared" si="4"/>
        <v>20</v>
      </c>
      <c r="O18">
        <f t="shared" si="5"/>
        <v>1</v>
      </c>
      <c r="P18">
        <f t="shared" si="6"/>
        <v>20</v>
      </c>
      <c r="Q18">
        <f t="shared" si="7"/>
        <v>20</v>
      </c>
      <c r="R18">
        <f t="shared" si="8"/>
        <v>26000</v>
      </c>
    </row>
    <row r="19" spans="1:18" ht="15" thickBot="1" x14ac:dyDescent="0.35">
      <c r="A19" s="13" t="s">
        <v>77</v>
      </c>
      <c r="B19" s="14">
        <v>3</v>
      </c>
      <c r="C19" s="14">
        <v>2</v>
      </c>
      <c r="D19" s="14">
        <v>1</v>
      </c>
      <c r="E19" s="14">
        <v>13</v>
      </c>
      <c r="F19" s="14">
        <v>9</v>
      </c>
      <c r="G19" s="14">
        <v>12</v>
      </c>
      <c r="H19" s="14">
        <v>1</v>
      </c>
      <c r="I19" s="14">
        <v>22190</v>
      </c>
      <c r="K19">
        <f t="shared" si="1"/>
        <v>18</v>
      </c>
      <c r="L19">
        <f t="shared" si="2"/>
        <v>19</v>
      </c>
      <c r="M19">
        <f t="shared" si="3"/>
        <v>20</v>
      </c>
      <c r="N19">
        <f t="shared" si="4"/>
        <v>8</v>
      </c>
      <c r="O19">
        <f t="shared" si="5"/>
        <v>12</v>
      </c>
      <c r="P19">
        <f t="shared" si="6"/>
        <v>9</v>
      </c>
      <c r="Q19">
        <f t="shared" si="7"/>
        <v>20</v>
      </c>
      <c r="R19">
        <f t="shared" si="8"/>
        <v>22190</v>
      </c>
    </row>
    <row r="20" spans="1:18" ht="15" thickBot="1" x14ac:dyDescent="0.35">
      <c r="A20" s="13" t="s">
        <v>78</v>
      </c>
      <c r="B20" s="14">
        <v>1</v>
      </c>
      <c r="C20" s="14">
        <v>5</v>
      </c>
      <c r="D20" s="14">
        <v>1</v>
      </c>
      <c r="E20" s="14">
        <v>13</v>
      </c>
      <c r="F20" s="14">
        <v>1</v>
      </c>
      <c r="G20" s="14">
        <v>12</v>
      </c>
      <c r="H20" s="14">
        <v>1</v>
      </c>
      <c r="I20" s="14">
        <v>24690</v>
      </c>
      <c r="K20">
        <f t="shared" si="1"/>
        <v>20</v>
      </c>
      <c r="L20">
        <f t="shared" si="2"/>
        <v>16</v>
      </c>
      <c r="M20">
        <f t="shared" si="3"/>
        <v>20</v>
      </c>
      <c r="N20">
        <f t="shared" si="4"/>
        <v>8</v>
      </c>
      <c r="O20">
        <f t="shared" si="5"/>
        <v>20</v>
      </c>
      <c r="P20">
        <f t="shared" si="6"/>
        <v>9</v>
      </c>
      <c r="Q20">
        <f t="shared" si="7"/>
        <v>20</v>
      </c>
      <c r="R20">
        <f t="shared" si="8"/>
        <v>24690</v>
      </c>
    </row>
    <row r="21" spans="1:18" ht="15" thickBot="1" x14ac:dyDescent="0.35">
      <c r="A21" s="13" t="s">
        <v>79</v>
      </c>
      <c r="B21" s="14">
        <v>4</v>
      </c>
      <c r="C21" s="14">
        <v>9</v>
      </c>
      <c r="D21" s="14">
        <v>12</v>
      </c>
      <c r="E21" s="14">
        <v>1</v>
      </c>
      <c r="F21" s="14">
        <v>9</v>
      </c>
      <c r="G21" s="14">
        <v>12</v>
      </c>
      <c r="H21" s="14">
        <v>1</v>
      </c>
      <c r="I21" s="14">
        <v>21780</v>
      </c>
      <c r="K21">
        <f t="shared" si="1"/>
        <v>17</v>
      </c>
      <c r="L21">
        <f t="shared" si="2"/>
        <v>12</v>
      </c>
      <c r="M21">
        <f t="shared" si="3"/>
        <v>9</v>
      </c>
      <c r="N21">
        <f t="shared" si="4"/>
        <v>20</v>
      </c>
      <c r="O21">
        <f t="shared" si="5"/>
        <v>12</v>
      </c>
      <c r="P21">
        <f t="shared" si="6"/>
        <v>9</v>
      </c>
      <c r="Q21">
        <f t="shared" si="7"/>
        <v>20</v>
      </c>
      <c r="R21">
        <f t="shared" si="8"/>
        <v>21780</v>
      </c>
    </row>
    <row r="22" spans="1:18" ht="15" thickBot="1" x14ac:dyDescent="0.35">
      <c r="A22" s="13" t="s">
        <v>80</v>
      </c>
      <c r="B22" s="14">
        <v>1</v>
      </c>
      <c r="C22" s="14">
        <v>1</v>
      </c>
      <c r="D22" s="14">
        <v>1</v>
      </c>
      <c r="E22" s="14">
        <v>1</v>
      </c>
      <c r="F22" s="14">
        <v>17</v>
      </c>
      <c r="G22" s="14">
        <v>1</v>
      </c>
      <c r="H22" s="14">
        <v>1</v>
      </c>
      <c r="I22" s="14">
        <v>64790</v>
      </c>
      <c r="K22">
        <f t="shared" si="1"/>
        <v>20</v>
      </c>
      <c r="L22">
        <f t="shared" si="2"/>
        <v>20</v>
      </c>
      <c r="M22">
        <f t="shared" si="3"/>
        <v>20</v>
      </c>
      <c r="N22">
        <f t="shared" si="4"/>
        <v>20</v>
      </c>
      <c r="O22">
        <f t="shared" si="5"/>
        <v>4</v>
      </c>
      <c r="P22">
        <f t="shared" si="6"/>
        <v>20</v>
      </c>
      <c r="Q22">
        <f t="shared" si="7"/>
        <v>20</v>
      </c>
      <c r="R22">
        <f t="shared" si="8"/>
        <v>64790</v>
      </c>
    </row>
    <row r="23" spans="1:18" ht="15" thickBot="1" x14ac:dyDescent="0.35">
      <c r="A23" s="13" t="s">
        <v>81</v>
      </c>
      <c r="B23" s="14">
        <v>3</v>
      </c>
      <c r="C23" s="14">
        <v>19</v>
      </c>
      <c r="D23" s="14">
        <v>12</v>
      </c>
      <c r="E23" s="14">
        <v>13</v>
      </c>
      <c r="F23" s="14">
        <v>17</v>
      </c>
      <c r="G23" s="14">
        <v>12</v>
      </c>
      <c r="H23" s="14">
        <v>1</v>
      </c>
      <c r="I23" s="14">
        <v>8890</v>
      </c>
      <c r="K23">
        <f t="shared" si="1"/>
        <v>18</v>
      </c>
      <c r="L23">
        <f t="shared" si="2"/>
        <v>2</v>
      </c>
      <c r="M23">
        <f t="shared" si="3"/>
        <v>9</v>
      </c>
      <c r="N23">
        <f t="shared" si="4"/>
        <v>8</v>
      </c>
      <c r="O23">
        <f t="shared" si="5"/>
        <v>4</v>
      </c>
      <c r="P23">
        <f t="shared" si="6"/>
        <v>9</v>
      </c>
      <c r="Q23">
        <f t="shared" si="7"/>
        <v>20</v>
      </c>
      <c r="R23">
        <f t="shared" si="8"/>
        <v>8890</v>
      </c>
    </row>
    <row r="24" spans="1:18" ht="15" thickBot="1" x14ac:dyDescent="0.35">
      <c r="A24" s="13" t="s">
        <v>82</v>
      </c>
      <c r="B24" s="14">
        <v>1</v>
      </c>
      <c r="C24" s="14">
        <v>16</v>
      </c>
      <c r="D24" s="14">
        <v>12</v>
      </c>
      <c r="E24" s="14">
        <v>13</v>
      </c>
      <c r="F24" s="14">
        <v>9</v>
      </c>
      <c r="G24" s="14">
        <v>12</v>
      </c>
      <c r="H24" s="14">
        <v>1</v>
      </c>
      <c r="I24" s="14">
        <v>8190</v>
      </c>
      <c r="K24">
        <f t="shared" si="1"/>
        <v>20</v>
      </c>
      <c r="L24">
        <f t="shared" si="2"/>
        <v>5</v>
      </c>
      <c r="M24">
        <f t="shared" si="3"/>
        <v>9</v>
      </c>
      <c r="N24">
        <f t="shared" si="4"/>
        <v>8</v>
      </c>
      <c r="O24">
        <f t="shared" si="5"/>
        <v>12</v>
      </c>
      <c r="P24">
        <f t="shared" si="6"/>
        <v>9</v>
      </c>
      <c r="Q24">
        <f t="shared" si="7"/>
        <v>20</v>
      </c>
      <c r="R24">
        <f t="shared" si="8"/>
        <v>8190</v>
      </c>
    </row>
    <row r="25" spans="1:18" ht="15" thickBot="1" x14ac:dyDescent="0.35">
      <c r="A25" s="13" t="s">
        <v>83</v>
      </c>
      <c r="B25" s="14">
        <v>3</v>
      </c>
      <c r="C25" s="14">
        <v>10</v>
      </c>
      <c r="D25" s="14">
        <v>1</v>
      </c>
      <c r="E25" s="14">
        <v>1</v>
      </c>
      <c r="F25" s="14">
        <v>9</v>
      </c>
      <c r="G25" s="14">
        <v>1</v>
      </c>
      <c r="H25" s="14">
        <v>1</v>
      </c>
      <c r="I25" s="14">
        <v>17150</v>
      </c>
      <c r="K25">
        <f t="shared" si="1"/>
        <v>18</v>
      </c>
      <c r="L25">
        <f t="shared" si="2"/>
        <v>11</v>
      </c>
      <c r="M25">
        <f t="shared" si="3"/>
        <v>20</v>
      </c>
      <c r="N25">
        <f t="shared" si="4"/>
        <v>20</v>
      </c>
      <c r="O25">
        <f t="shared" si="5"/>
        <v>12</v>
      </c>
      <c r="P25">
        <f t="shared" si="6"/>
        <v>20</v>
      </c>
      <c r="Q25">
        <f t="shared" si="7"/>
        <v>20</v>
      </c>
      <c r="R25">
        <f t="shared" si="8"/>
        <v>17150</v>
      </c>
    </row>
    <row r="26" spans="1:18" ht="15" thickBot="1" x14ac:dyDescent="0.35">
      <c r="A26" s="13" t="s">
        <v>84</v>
      </c>
      <c r="B26" s="14">
        <v>3</v>
      </c>
      <c r="C26" s="14">
        <v>2</v>
      </c>
      <c r="D26" s="14">
        <v>1</v>
      </c>
      <c r="E26" s="14">
        <v>1</v>
      </c>
      <c r="F26" s="14">
        <v>2</v>
      </c>
      <c r="G26" s="14">
        <v>1</v>
      </c>
      <c r="H26" s="14">
        <v>1</v>
      </c>
      <c r="I26" s="14">
        <v>60890</v>
      </c>
      <c r="K26">
        <f t="shared" si="1"/>
        <v>18</v>
      </c>
      <c r="L26">
        <f t="shared" si="2"/>
        <v>19</v>
      </c>
      <c r="M26">
        <f t="shared" si="3"/>
        <v>20</v>
      </c>
      <c r="N26">
        <f t="shared" si="4"/>
        <v>20</v>
      </c>
      <c r="O26">
        <f t="shared" si="5"/>
        <v>19</v>
      </c>
      <c r="P26">
        <f t="shared" si="6"/>
        <v>20</v>
      </c>
      <c r="Q26">
        <f t="shared" si="7"/>
        <v>20</v>
      </c>
      <c r="R26">
        <f t="shared" si="8"/>
        <v>60890</v>
      </c>
    </row>
    <row r="27" spans="1:18" ht="15" thickBot="1" x14ac:dyDescent="0.35">
      <c r="A27" s="13" t="s">
        <v>85</v>
      </c>
      <c r="B27" s="14">
        <v>3</v>
      </c>
      <c r="C27" s="14">
        <v>14</v>
      </c>
      <c r="D27" s="14">
        <v>12</v>
      </c>
      <c r="E27" s="14">
        <v>13</v>
      </c>
      <c r="F27" s="14">
        <v>9</v>
      </c>
      <c r="G27" s="14">
        <v>12</v>
      </c>
      <c r="H27" s="14">
        <v>1</v>
      </c>
      <c r="I27" s="14">
        <v>16480</v>
      </c>
      <c r="K27">
        <f t="shared" si="1"/>
        <v>18</v>
      </c>
      <c r="L27">
        <f t="shared" si="2"/>
        <v>7</v>
      </c>
      <c r="M27">
        <f t="shared" si="3"/>
        <v>9</v>
      </c>
      <c r="N27">
        <f t="shared" si="4"/>
        <v>8</v>
      </c>
      <c r="O27">
        <f t="shared" si="5"/>
        <v>12</v>
      </c>
      <c r="P27">
        <f t="shared" si="6"/>
        <v>9</v>
      </c>
      <c r="Q27">
        <f t="shared" si="7"/>
        <v>20</v>
      </c>
      <c r="R27">
        <f t="shared" si="8"/>
        <v>16480</v>
      </c>
    </row>
    <row r="28" spans="1:18" ht="18.600000000000001" thickBot="1" x14ac:dyDescent="0.35">
      <c r="A28" s="9"/>
    </row>
    <row r="29" spans="1:18" ht="18.600000000000001" thickBot="1" x14ac:dyDescent="0.35">
      <c r="A29" s="13" t="s">
        <v>86</v>
      </c>
      <c r="B29" s="13" t="s">
        <v>60</v>
      </c>
      <c r="C29" s="13" t="s">
        <v>61</v>
      </c>
      <c r="D29" s="13" t="s">
        <v>62</v>
      </c>
      <c r="E29" s="13" t="s">
        <v>63</v>
      </c>
      <c r="F29" s="13" t="s">
        <v>64</v>
      </c>
      <c r="G29" s="13" t="s">
        <v>65</v>
      </c>
      <c r="H29" s="13" t="s">
        <v>130</v>
      </c>
    </row>
    <row r="30" spans="1:18" ht="27.6" thickBot="1" x14ac:dyDescent="0.35">
      <c r="A30" s="13" t="s">
        <v>87</v>
      </c>
      <c r="B30" s="14" t="s">
        <v>165</v>
      </c>
      <c r="C30" s="14" t="s">
        <v>166</v>
      </c>
      <c r="D30" s="14" t="s">
        <v>167</v>
      </c>
      <c r="E30" s="14" t="s">
        <v>168</v>
      </c>
      <c r="F30" s="14" t="s">
        <v>169</v>
      </c>
      <c r="G30" s="14" t="s">
        <v>170</v>
      </c>
      <c r="H30" s="14" t="s">
        <v>89</v>
      </c>
    </row>
    <row r="31" spans="1:18" ht="36.6" thickBot="1" x14ac:dyDescent="0.35">
      <c r="A31" s="13" t="s">
        <v>88</v>
      </c>
      <c r="B31" s="14" t="s">
        <v>165</v>
      </c>
      <c r="C31" s="14" t="s">
        <v>171</v>
      </c>
      <c r="D31" s="14" t="s">
        <v>89</v>
      </c>
      <c r="E31" s="14" t="s">
        <v>89</v>
      </c>
      <c r="F31" s="14" t="s">
        <v>172</v>
      </c>
      <c r="G31" s="14" t="s">
        <v>89</v>
      </c>
      <c r="H31" s="14" t="s">
        <v>89</v>
      </c>
    </row>
    <row r="32" spans="1:18" ht="27.6" thickBot="1" x14ac:dyDescent="0.35">
      <c r="A32" s="13" t="s">
        <v>90</v>
      </c>
      <c r="B32" s="14" t="s">
        <v>165</v>
      </c>
      <c r="C32" s="14" t="s">
        <v>173</v>
      </c>
      <c r="D32" s="14" t="s">
        <v>89</v>
      </c>
      <c r="E32" s="14" t="s">
        <v>89</v>
      </c>
      <c r="F32" s="14" t="s">
        <v>174</v>
      </c>
      <c r="G32" s="14" t="s">
        <v>89</v>
      </c>
      <c r="H32" s="14" t="s">
        <v>89</v>
      </c>
    </row>
    <row r="33" spans="1:8" ht="27.6" thickBot="1" x14ac:dyDescent="0.35">
      <c r="A33" s="13" t="s">
        <v>91</v>
      </c>
      <c r="B33" s="14" t="s">
        <v>175</v>
      </c>
      <c r="C33" s="14" t="s">
        <v>173</v>
      </c>
      <c r="D33" s="14" t="s">
        <v>89</v>
      </c>
      <c r="E33" s="14" t="s">
        <v>89</v>
      </c>
      <c r="F33" s="14" t="s">
        <v>174</v>
      </c>
      <c r="G33" s="14" t="s">
        <v>89</v>
      </c>
      <c r="H33" s="14" t="s">
        <v>89</v>
      </c>
    </row>
    <row r="34" spans="1:8" ht="27.6" thickBot="1" x14ac:dyDescent="0.35">
      <c r="A34" s="13" t="s">
        <v>92</v>
      </c>
      <c r="B34" s="14" t="s">
        <v>89</v>
      </c>
      <c r="C34" s="14" t="s">
        <v>176</v>
      </c>
      <c r="D34" s="14" t="s">
        <v>89</v>
      </c>
      <c r="E34" s="14" t="s">
        <v>89</v>
      </c>
      <c r="F34" s="14" t="s">
        <v>174</v>
      </c>
      <c r="G34" s="14" t="s">
        <v>89</v>
      </c>
      <c r="H34" s="14" t="s">
        <v>89</v>
      </c>
    </row>
    <row r="35" spans="1:8" ht="27.6" thickBot="1" x14ac:dyDescent="0.35">
      <c r="A35" s="13" t="s">
        <v>93</v>
      </c>
      <c r="B35" s="14" t="s">
        <v>89</v>
      </c>
      <c r="C35" s="14" t="s">
        <v>176</v>
      </c>
      <c r="D35" s="14" t="s">
        <v>89</v>
      </c>
      <c r="E35" s="14" t="s">
        <v>89</v>
      </c>
      <c r="F35" s="14" t="s">
        <v>174</v>
      </c>
      <c r="G35" s="14" t="s">
        <v>89</v>
      </c>
      <c r="H35" s="14" t="s">
        <v>89</v>
      </c>
    </row>
    <row r="36" spans="1:8" ht="27.6" thickBot="1" x14ac:dyDescent="0.35">
      <c r="A36" s="13" t="s">
        <v>94</v>
      </c>
      <c r="B36" s="14" t="s">
        <v>89</v>
      </c>
      <c r="C36" s="14" t="s">
        <v>176</v>
      </c>
      <c r="D36" s="14" t="s">
        <v>89</v>
      </c>
      <c r="E36" s="14" t="s">
        <v>89</v>
      </c>
      <c r="F36" s="14" t="s">
        <v>89</v>
      </c>
      <c r="G36" s="14" t="s">
        <v>89</v>
      </c>
      <c r="H36" s="14" t="s">
        <v>89</v>
      </c>
    </row>
    <row r="37" spans="1:8" ht="27.6" thickBot="1" x14ac:dyDescent="0.35">
      <c r="A37" s="13" t="s">
        <v>95</v>
      </c>
      <c r="B37" s="14" t="s">
        <v>89</v>
      </c>
      <c r="C37" s="14" t="s">
        <v>176</v>
      </c>
      <c r="D37" s="14" t="s">
        <v>89</v>
      </c>
      <c r="E37" s="14" t="s">
        <v>89</v>
      </c>
      <c r="F37" s="14" t="s">
        <v>89</v>
      </c>
      <c r="G37" s="14" t="s">
        <v>89</v>
      </c>
      <c r="H37" s="14" t="s">
        <v>89</v>
      </c>
    </row>
    <row r="38" spans="1:8" ht="27.6" thickBot="1" x14ac:dyDescent="0.35">
      <c r="A38" s="13" t="s">
        <v>96</v>
      </c>
      <c r="B38" s="14" t="s">
        <v>89</v>
      </c>
      <c r="C38" s="14" t="s">
        <v>176</v>
      </c>
      <c r="D38" s="14" t="s">
        <v>89</v>
      </c>
      <c r="E38" s="14" t="s">
        <v>89</v>
      </c>
      <c r="F38" s="14" t="s">
        <v>89</v>
      </c>
      <c r="G38" s="14" t="s">
        <v>89</v>
      </c>
      <c r="H38" s="14" t="s">
        <v>89</v>
      </c>
    </row>
    <row r="39" spans="1:8" ht="27.6" thickBot="1" x14ac:dyDescent="0.35">
      <c r="A39" s="13" t="s">
        <v>97</v>
      </c>
      <c r="B39" s="14" t="s">
        <v>89</v>
      </c>
      <c r="C39" s="14" t="s">
        <v>177</v>
      </c>
      <c r="D39" s="14" t="s">
        <v>89</v>
      </c>
      <c r="E39" s="14" t="s">
        <v>89</v>
      </c>
      <c r="F39" s="14" t="s">
        <v>89</v>
      </c>
      <c r="G39" s="14" t="s">
        <v>89</v>
      </c>
      <c r="H39" s="14" t="s">
        <v>89</v>
      </c>
    </row>
    <row r="40" spans="1:8" ht="27.6" thickBot="1" x14ac:dyDescent="0.35">
      <c r="A40" s="13" t="s">
        <v>98</v>
      </c>
      <c r="B40" s="14" t="s">
        <v>89</v>
      </c>
      <c r="C40" s="14" t="s">
        <v>178</v>
      </c>
      <c r="D40" s="14" t="s">
        <v>89</v>
      </c>
      <c r="E40" s="14" t="s">
        <v>89</v>
      </c>
      <c r="F40" s="14" t="s">
        <v>89</v>
      </c>
      <c r="G40" s="14" t="s">
        <v>89</v>
      </c>
      <c r="H40" s="14" t="s">
        <v>89</v>
      </c>
    </row>
    <row r="41" spans="1:8" ht="27.6" thickBot="1" x14ac:dyDescent="0.35">
      <c r="A41" s="13" t="s">
        <v>99</v>
      </c>
      <c r="B41" s="14" t="s">
        <v>89</v>
      </c>
      <c r="C41" s="14" t="s">
        <v>178</v>
      </c>
      <c r="D41" s="14" t="s">
        <v>89</v>
      </c>
      <c r="E41" s="14" t="s">
        <v>89</v>
      </c>
      <c r="F41" s="14" t="s">
        <v>89</v>
      </c>
      <c r="G41" s="14" t="s">
        <v>89</v>
      </c>
      <c r="H41" s="14" t="s">
        <v>89</v>
      </c>
    </row>
    <row r="42" spans="1:8" ht="27.6" thickBot="1" x14ac:dyDescent="0.35">
      <c r="A42" s="13" t="s">
        <v>100</v>
      </c>
      <c r="B42" s="14" t="s">
        <v>89</v>
      </c>
      <c r="C42" s="14" t="s">
        <v>178</v>
      </c>
      <c r="D42" s="14" t="s">
        <v>89</v>
      </c>
      <c r="E42" s="14" t="s">
        <v>89</v>
      </c>
      <c r="F42" s="14" t="s">
        <v>89</v>
      </c>
      <c r="G42" s="14" t="s">
        <v>89</v>
      </c>
      <c r="H42" s="14" t="s">
        <v>89</v>
      </c>
    </row>
    <row r="43" spans="1:8" ht="27.6" thickBot="1" x14ac:dyDescent="0.35">
      <c r="A43" s="13" t="s">
        <v>101</v>
      </c>
      <c r="B43" s="14" t="s">
        <v>89</v>
      </c>
      <c r="C43" s="14" t="s">
        <v>178</v>
      </c>
      <c r="D43" s="14" t="s">
        <v>89</v>
      </c>
      <c r="E43" s="14" t="s">
        <v>89</v>
      </c>
      <c r="F43" s="14" t="s">
        <v>89</v>
      </c>
      <c r="G43" s="14" t="s">
        <v>89</v>
      </c>
      <c r="H43" s="14" t="s">
        <v>89</v>
      </c>
    </row>
    <row r="44" spans="1:8" ht="27.6" thickBot="1" x14ac:dyDescent="0.35">
      <c r="A44" s="13" t="s">
        <v>102</v>
      </c>
      <c r="B44" s="14" t="s">
        <v>89</v>
      </c>
      <c r="C44" s="14" t="s">
        <v>179</v>
      </c>
      <c r="D44" s="14" t="s">
        <v>89</v>
      </c>
      <c r="E44" s="14" t="s">
        <v>89</v>
      </c>
      <c r="F44" s="14" t="s">
        <v>89</v>
      </c>
      <c r="G44" s="14" t="s">
        <v>89</v>
      </c>
      <c r="H44" s="14" t="s">
        <v>89</v>
      </c>
    </row>
    <row r="45" spans="1:8" ht="27.6" thickBot="1" x14ac:dyDescent="0.35">
      <c r="A45" s="13" t="s">
        <v>103</v>
      </c>
      <c r="B45" s="14" t="s">
        <v>89</v>
      </c>
      <c r="C45" s="14" t="s">
        <v>179</v>
      </c>
      <c r="D45" s="14" t="s">
        <v>89</v>
      </c>
      <c r="E45" s="14" t="s">
        <v>89</v>
      </c>
      <c r="F45" s="14" t="s">
        <v>89</v>
      </c>
      <c r="G45" s="14" t="s">
        <v>89</v>
      </c>
      <c r="H45" s="14" t="s">
        <v>89</v>
      </c>
    </row>
    <row r="46" spans="1:8" ht="27.6" thickBot="1" x14ac:dyDescent="0.35">
      <c r="A46" s="13" t="s">
        <v>104</v>
      </c>
      <c r="B46" s="14" t="s">
        <v>89</v>
      </c>
      <c r="C46" s="14" t="s">
        <v>180</v>
      </c>
      <c r="D46" s="14" t="s">
        <v>89</v>
      </c>
      <c r="E46" s="14" t="s">
        <v>89</v>
      </c>
      <c r="F46" s="14" t="s">
        <v>89</v>
      </c>
      <c r="G46" s="14" t="s">
        <v>89</v>
      </c>
      <c r="H46" s="14" t="s">
        <v>89</v>
      </c>
    </row>
    <row r="47" spans="1:8" ht="27.6" thickBot="1" x14ac:dyDescent="0.35">
      <c r="A47" s="13" t="s">
        <v>105</v>
      </c>
      <c r="B47" s="14" t="s">
        <v>89</v>
      </c>
      <c r="C47" s="14" t="s">
        <v>180</v>
      </c>
      <c r="D47" s="14" t="s">
        <v>89</v>
      </c>
      <c r="E47" s="14" t="s">
        <v>89</v>
      </c>
      <c r="F47" s="14" t="s">
        <v>89</v>
      </c>
      <c r="G47" s="14" t="s">
        <v>89</v>
      </c>
      <c r="H47" s="14" t="s">
        <v>89</v>
      </c>
    </row>
    <row r="48" spans="1:8" ht="27.6" thickBot="1" x14ac:dyDescent="0.35">
      <c r="A48" s="13" t="s">
        <v>106</v>
      </c>
      <c r="B48" s="14" t="s">
        <v>89</v>
      </c>
      <c r="C48" s="14" t="s">
        <v>180</v>
      </c>
      <c r="D48" s="14" t="s">
        <v>89</v>
      </c>
      <c r="E48" s="14" t="s">
        <v>89</v>
      </c>
      <c r="F48" s="14" t="s">
        <v>89</v>
      </c>
      <c r="G48" s="14" t="s">
        <v>89</v>
      </c>
      <c r="H48" s="14" t="s">
        <v>89</v>
      </c>
    </row>
    <row r="49" spans="1:8" ht="18.600000000000001" thickBot="1" x14ac:dyDescent="0.35">
      <c r="A49" s="13" t="s">
        <v>107</v>
      </c>
      <c r="B49" s="14" t="s">
        <v>89</v>
      </c>
      <c r="C49" s="14" t="s">
        <v>89</v>
      </c>
      <c r="D49" s="14" t="s">
        <v>89</v>
      </c>
      <c r="E49" s="14" t="s">
        <v>89</v>
      </c>
      <c r="F49" s="14" t="s">
        <v>89</v>
      </c>
      <c r="G49" s="14" t="s">
        <v>89</v>
      </c>
      <c r="H49" s="14" t="s">
        <v>89</v>
      </c>
    </row>
    <row r="50" spans="1:8" ht="18.600000000000001" thickBot="1" x14ac:dyDescent="0.35">
      <c r="A50" s="9"/>
    </row>
    <row r="51" spans="1:8" ht="18.600000000000001" thickBot="1" x14ac:dyDescent="0.35">
      <c r="A51" s="13" t="s">
        <v>108</v>
      </c>
      <c r="B51" s="13" t="s">
        <v>60</v>
      </c>
      <c r="C51" s="13" t="s">
        <v>61</v>
      </c>
      <c r="D51" s="13" t="s">
        <v>62</v>
      </c>
      <c r="E51" s="13" t="s">
        <v>63</v>
      </c>
      <c r="F51" s="13" t="s">
        <v>64</v>
      </c>
      <c r="G51" s="13" t="s">
        <v>65</v>
      </c>
      <c r="H51" s="13" t="s">
        <v>130</v>
      </c>
    </row>
    <row r="52" spans="1:8" ht="15" thickBot="1" x14ac:dyDescent="0.35">
      <c r="A52" s="13" t="s">
        <v>87</v>
      </c>
      <c r="B52" s="14">
        <v>7776.6</v>
      </c>
      <c r="C52" s="14">
        <v>45221.7</v>
      </c>
      <c r="D52" s="14">
        <v>924.1</v>
      </c>
      <c r="E52" s="14">
        <v>8394.4</v>
      </c>
      <c r="F52" s="14">
        <v>6966.8</v>
      </c>
      <c r="G52" s="14">
        <v>4952.5</v>
      </c>
      <c r="H52" s="14">
        <v>0</v>
      </c>
    </row>
    <row r="53" spans="1:8" ht="15" thickBot="1" x14ac:dyDescent="0.35">
      <c r="A53" s="13" t="s">
        <v>88</v>
      </c>
      <c r="B53" s="14">
        <v>7776.6</v>
      </c>
      <c r="C53" s="14">
        <v>24819.7</v>
      </c>
      <c r="D53" s="14">
        <v>0</v>
      </c>
      <c r="E53" s="14">
        <v>0</v>
      </c>
      <c r="F53" s="14">
        <v>2237.5</v>
      </c>
      <c r="G53" s="14">
        <v>0</v>
      </c>
      <c r="H53" s="14">
        <v>0</v>
      </c>
    </row>
    <row r="54" spans="1:8" ht="15" thickBot="1" x14ac:dyDescent="0.35">
      <c r="A54" s="13" t="s">
        <v>90</v>
      </c>
      <c r="B54" s="14">
        <v>7776.6</v>
      </c>
      <c r="C54" s="14">
        <v>10335.9</v>
      </c>
      <c r="D54" s="14">
        <v>0</v>
      </c>
      <c r="E54" s="14">
        <v>0</v>
      </c>
      <c r="F54" s="14">
        <v>778.7</v>
      </c>
      <c r="G54" s="14">
        <v>0</v>
      </c>
      <c r="H54" s="14">
        <v>0</v>
      </c>
    </row>
    <row r="55" spans="1:8" ht="15" thickBot="1" x14ac:dyDescent="0.35">
      <c r="A55" s="13" t="s">
        <v>91</v>
      </c>
      <c r="B55" s="14">
        <v>4251.7</v>
      </c>
      <c r="C55" s="14">
        <v>10335.9</v>
      </c>
      <c r="D55" s="14">
        <v>0</v>
      </c>
      <c r="E55" s="14">
        <v>0</v>
      </c>
      <c r="F55" s="14">
        <v>778.7</v>
      </c>
      <c r="G55" s="14">
        <v>0</v>
      </c>
      <c r="H55" s="14">
        <v>0</v>
      </c>
    </row>
    <row r="56" spans="1:8" ht="15" thickBot="1" x14ac:dyDescent="0.35">
      <c r="A56" s="13" t="s">
        <v>92</v>
      </c>
      <c r="B56" s="14">
        <v>0</v>
      </c>
      <c r="C56" s="14">
        <v>9967.4</v>
      </c>
      <c r="D56" s="14">
        <v>0</v>
      </c>
      <c r="E56" s="14">
        <v>0</v>
      </c>
      <c r="F56" s="14">
        <v>778.7</v>
      </c>
      <c r="G56" s="14">
        <v>0</v>
      </c>
      <c r="H56" s="14">
        <v>0</v>
      </c>
    </row>
    <row r="57" spans="1:8" ht="15" thickBot="1" x14ac:dyDescent="0.35">
      <c r="A57" s="13" t="s">
        <v>93</v>
      </c>
      <c r="B57" s="14">
        <v>0</v>
      </c>
      <c r="C57" s="14">
        <v>9967.4</v>
      </c>
      <c r="D57" s="14">
        <v>0</v>
      </c>
      <c r="E57" s="14">
        <v>0</v>
      </c>
      <c r="F57" s="14">
        <v>778.7</v>
      </c>
      <c r="G57" s="14">
        <v>0</v>
      </c>
      <c r="H57" s="14">
        <v>0</v>
      </c>
    </row>
    <row r="58" spans="1:8" ht="15" thickBot="1" x14ac:dyDescent="0.35">
      <c r="A58" s="13" t="s">
        <v>94</v>
      </c>
      <c r="B58" s="14">
        <v>0</v>
      </c>
      <c r="C58" s="14">
        <v>9967.4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</row>
    <row r="59" spans="1:8" ht="15" thickBot="1" x14ac:dyDescent="0.35">
      <c r="A59" s="13" t="s">
        <v>95</v>
      </c>
      <c r="B59" s="14">
        <v>0</v>
      </c>
      <c r="C59" s="14">
        <v>9967.4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</row>
    <row r="60" spans="1:8" ht="15" thickBot="1" x14ac:dyDescent="0.35">
      <c r="A60" s="13" t="s">
        <v>96</v>
      </c>
      <c r="B60" s="14">
        <v>0</v>
      </c>
      <c r="C60" s="14">
        <v>9967.4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ht="15" thickBot="1" x14ac:dyDescent="0.35">
      <c r="A61" s="13" t="s">
        <v>97</v>
      </c>
      <c r="B61" s="14">
        <v>0</v>
      </c>
      <c r="C61" s="14">
        <v>5944.1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ht="15" thickBot="1" x14ac:dyDescent="0.35">
      <c r="A62" s="13" t="s">
        <v>98</v>
      </c>
      <c r="B62" s="14">
        <v>0</v>
      </c>
      <c r="C62" s="14">
        <v>5030.3999999999996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ht="15" thickBot="1" x14ac:dyDescent="0.35">
      <c r="A63" s="13" t="s">
        <v>99</v>
      </c>
      <c r="B63" s="14">
        <v>0</v>
      </c>
      <c r="C63" s="14">
        <v>5030.3999999999996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</row>
    <row r="64" spans="1:8" ht="15" thickBot="1" x14ac:dyDescent="0.35">
      <c r="A64" s="13" t="s">
        <v>100</v>
      </c>
      <c r="B64" s="14">
        <v>0</v>
      </c>
      <c r="C64" s="14">
        <v>5030.3999999999996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</row>
    <row r="65" spans="1:12" ht="15" thickBot="1" x14ac:dyDescent="0.35">
      <c r="A65" s="13" t="s">
        <v>101</v>
      </c>
      <c r="B65" s="14">
        <v>0</v>
      </c>
      <c r="C65" s="14">
        <v>5030.3999999999996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</row>
    <row r="66" spans="1:12" ht="15" thickBot="1" x14ac:dyDescent="0.35">
      <c r="A66" s="13" t="s">
        <v>102</v>
      </c>
      <c r="B66" s="14">
        <v>0</v>
      </c>
      <c r="C66" s="14">
        <v>3691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</row>
    <row r="67" spans="1:12" ht="15" thickBot="1" x14ac:dyDescent="0.35">
      <c r="A67" s="13" t="s">
        <v>103</v>
      </c>
      <c r="B67" s="14">
        <v>0</v>
      </c>
      <c r="C67" s="14">
        <v>3691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</row>
    <row r="68" spans="1:12" ht="15" thickBot="1" x14ac:dyDescent="0.35">
      <c r="A68" s="13" t="s">
        <v>104</v>
      </c>
      <c r="B68" s="14">
        <v>0</v>
      </c>
      <c r="C68" s="14">
        <v>1090.2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</row>
    <row r="69" spans="1:12" ht="15" thickBot="1" x14ac:dyDescent="0.35">
      <c r="A69" s="13" t="s">
        <v>105</v>
      </c>
      <c r="B69" s="14">
        <v>0</v>
      </c>
      <c r="C69" s="14">
        <v>1090.2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</row>
    <row r="70" spans="1:12" ht="15" thickBot="1" x14ac:dyDescent="0.35">
      <c r="A70" s="13" t="s">
        <v>106</v>
      </c>
      <c r="B70" s="14">
        <v>0</v>
      </c>
      <c r="C70" s="14">
        <v>1090.2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12" ht="15" thickBot="1" x14ac:dyDescent="0.35">
      <c r="A71" s="13" t="s">
        <v>107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12" ht="18.600000000000001" thickBot="1" x14ac:dyDescent="0.35">
      <c r="A72" s="9"/>
    </row>
    <row r="73" spans="1:12" ht="18.600000000000001" thickBot="1" x14ac:dyDescent="0.35">
      <c r="A73" s="13" t="s">
        <v>109</v>
      </c>
      <c r="B73" s="13" t="s">
        <v>60</v>
      </c>
      <c r="C73" s="13" t="s">
        <v>61</v>
      </c>
      <c r="D73" s="13" t="s">
        <v>62</v>
      </c>
      <c r="E73" s="13" t="s">
        <v>63</v>
      </c>
      <c r="F73" s="13" t="s">
        <v>64</v>
      </c>
      <c r="G73" s="13" t="s">
        <v>65</v>
      </c>
      <c r="H73" s="13" t="s">
        <v>130</v>
      </c>
      <c r="I73" s="13" t="s">
        <v>110</v>
      </c>
      <c r="J73" s="13" t="s">
        <v>111</v>
      </c>
      <c r="K73" s="13" t="s">
        <v>112</v>
      </c>
      <c r="L73" s="13" t="s">
        <v>113</v>
      </c>
    </row>
    <row r="74" spans="1:12" ht="15" thickBot="1" x14ac:dyDescent="0.35">
      <c r="A74" s="13" t="s">
        <v>66</v>
      </c>
      <c r="B74" s="14">
        <v>7776.6</v>
      </c>
      <c r="C74" s="14">
        <v>5030.3999999999996</v>
      </c>
      <c r="D74" s="14">
        <v>924.1</v>
      </c>
      <c r="E74" s="14">
        <v>8394.4</v>
      </c>
      <c r="F74" s="14">
        <v>0</v>
      </c>
      <c r="G74" s="14">
        <v>4952.5</v>
      </c>
      <c r="H74" s="14">
        <v>0</v>
      </c>
      <c r="I74" s="14">
        <v>27078</v>
      </c>
      <c r="J74" s="14">
        <v>15390</v>
      </c>
      <c r="K74" s="14">
        <v>-11688</v>
      </c>
      <c r="L74" s="14">
        <v>-75.95</v>
      </c>
    </row>
    <row r="75" spans="1:12" ht="15" thickBot="1" x14ac:dyDescent="0.35">
      <c r="A75" s="13" t="s">
        <v>67</v>
      </c>
      <c r="B75" s="14">
        <v>7776.6</v>
      </c>
      <c r="C75" s="14">
        <v>9967.4</v>
      </c>
      <c r="D75" s="14">
        <v>924.1</v>
      </c>
      <c r="E75" s="14">
        <v>8394.4</v>
      </c>
      <c r="F75" s="14">
        <v>0</v>
      </c>
      <c r="G75" s="14">
        <v>4952.5</v>
      </c>
      <c r="H75" s="14">
        <v>0</v>
      </c>
      <c r="I75" s="14">
        <v>32014.9</v>
      </c>
      <c r="J75" s="14">
        <v>39890</v>
      </c>
      <c r="K75" s="14">
        <v>7875.1</v>
      </c>
      <c r="L75" s="14">
        <v>19.739999999999998</v>
      </c>
    </row>
    <row r="76" spans="1:12" ht="15" thickBot="1" x14ac:dyDescent="0.35">
      <c r="A76" s="13" t="s">
        <v>68</v>
      </c>
      <c r="B76" s="14">
        <v>7776.6</v>
      </c>
      <c r="C76" s="14">
        <v>9967.4</v>
      </c>
      <c r="D76" s="14">
        <v>0</v>
      </c>
      <c r="E76" s="14">
        <v>0</v>
      </c>
      <c r="F76" s="14">
        <v>2237.5</v>
      </c>
      <c r="G76" s="14">
        <v>0</v>
      </c>
      <c r="H76" s="14">
        <v>0</v>
      </c>
      <c r="I76" s="14">
        <v>19981.400000000001</v>
      </c>
      <c r="J76" s="14">
        <v>18890</v>
      </c>
      <c r="K76" s="14">
        <v>-1091.4000000000001</v>
      </c>
      <c r="L76" s="14">
        <v>-5.78</v>
      </c>
    </row>
    <row r="77" spans="1:12" ht="15" thickBot="1" x14ac:dyDescent="0.35">
      <c r="A77" s="13" t="s">
        <v>69</v>
      </c>
      <c r="B77" s="14">
        <v>7776.6</v>
      </c>
      <c r="C77" s="14">
        <v>9967.4</v>
      </c>
      <c r="D77" s="14">
        <v>0</v>
      </c>
      <c r="E77" s="14">
        <v>8394.4</v>
      </c>
      <c r="F77" s="14">
        <v>0</v>
      </c>
      <c r="G77" s="14">
        <v>4952.5</v>
      </c>
      <c r="H77" s="14">
        <v>0</v>
      </c>
      <c r="I77" s="14">
        <v>31090.9</v>
      </c>
      <c r="J77" s="14">
        <v>36847</v>
      </c>
      <c r="K77" s="14">
        <v>5756.1</v>
      </c>
      <c r="L77" s="14">
        <v>15.62</v>
      </c>
    </row>
    <row r="78" spans="1:12" ht="15" thickBot="1" x14ac:dyDescent="0.35">
      <c r="A78" s="13" t="s">
        <v>70</v>
      </c>
      <c r="B78" s="14">
        <v>4251.7</v>
      </c>
      <c r="C78" s="14">
        <v>5030.3999999999996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9282.1</v>
      </c>
      <c r="J78" s="14">
        <v>9690</v>
      </c>
      <c r="K78" s="14">
        <v>407.9</v>
      </c>
      <c r="L78" s="14">
        <v>4.21</v>
      </c>
    </row>
    <row r="79" spans="1:12" ht="15" thickBot="1" x14ac:dyDescent="0.35">
      <c r="A79" s="13" t="s">
        <v>71</v>
      </c>
      <c r="B79" s="14">
        <v>7776.6</v>
      </c>
      <c r="C79" s="14">
        <v>5030.3999999999996</v>
      </c>
      <c r="D79" s="14">
        <v>924.1</v>
      </c>
      <c r="E79" s="14">
        <v>8394.4</v>
      </c>
      <c r="F79" s="14">
        <v>778.7</v>
      </c>
      <c r="G79" s="14">
        <v>4952.5</v>
      </c>
      <c r="H79" s="14">
        <v>0</v>
      </c>
      <c r="I79" s="14">
        <v>27856.7</v>
      </c>
      <c r="J79" s="14">
        <v>16890</v>
      </c>
      <c r="K79" s="14">
        <v>-10966.7</v>
      </c>
      <c r="L79" s="14">
        <v>-64.930000000000007</v>
      </c>
    </row>
    <row r="80" spans="1:12" ht="15" thickBot="1" x14ac:dyDescent="0.35">
      <c r="A80" s="13" t="s">
        <v>72</v>
      </c>
      <c r="B80" s="14">
        <v>7776.6</v>
      </c>
      <c r="C80" s="14">
        <v>10335.9</v>
      </c>
      <c r="D80" s="14">
        <v>0</v>
      </c>
      <c r="E80" s="14">
        <v>0</v>
      </c>
      <c r="F80" s="14">
        <v>2237.5</v>
      </c>
      <c r="G80" s="14">
        <v>0</v>
      </c>
      <c r="H80" s="14">
        <v>0</v>
      </c>
      <c r="I80" s="14">
        <v>20350</v>
      </c>
      <c r="J80" s="14">
        <v>19600</v>
      </c>
      <c r="K80" s="14">
        <v>-750</v>
      </c>
      <c r="L80" s="14">
        <v>-3.83</v>
      </c>
    </row>
    <row r="81" spans="1:12" ht="15" thickBot="1" x14ac:dyDescent="0.35">
      <c r="A81" s="13" t="s">
        <v>73</v>
      </c>
      <c r="B81" s="14">
        <v>7776.6</v>
      </c>
      <c r="C81" s="14">
        <v>5944.1</v>
      </c>
      <c r="D81" s="14">
        <v>0</v>
      </c>
      <c r="E81" s="14">
        <v>8394.4</v>
      </c>
      <c r="F81" s="14">
        <v>2237.5</v>
      </c>
      <c r="G81" s="14">
        <v>4952.5</v>
      </c>
      <c r="H81" s="14">
        <v>0</v>
      </c>
      <c r="I81" s="14">
        <v>29305.1</v>
      </c>
      <c r="J81" s="14">
        <v>34990</v>
      </c>
      <c r="K81" s="14">
        <v>5684.9</v>
      </c>
      <c r="L81" s="14">
        <v>16.25</v>
      </c>
    </row>
    <row r="82" spans="1:12" ht="15" thickBot="1" x14ac:dyDescent="0.35">
      <c r="A82" s="13" t="s">
        <v>74</v>
      </c>
      <c r="B82" s="14">
        <v>7776.6</v>
      </c>
      <c r="C82" s="14">
        <v>3691</v>
      </c>
      <c r="D82" s="14">
        <v>924.1</v>
      </c>
      <c r="E82" s="14">
        <v>8394.4</v>
      </c>
      <c r="F82" s="14">
        <v>778.7</v>
      </c>
      <c r="G82" s="14">
        <v>4952.5</v>
      </c>
      <c r="H82" s="14">
        <v>0</v>
      </c>
      <c r="I82" s="14">
        <v>26517.3</v>
      </c>
      <c r="J82" s="14">
        <v>34190</v>
      </c>
      <c r="K82" s="14">
        <v>7672.7</v>
      </c>
      <c r="L82" s="14">
        <v>22.44</v>
      </c>
    </row>
    <row r="83" spans="1:12" ht="15" thickBot="1" x14ac:dyDescent="0.35">
      <c r="A83" s="13" t="s">
        <v>75</v>
      </c>
      <c r="B83" s="14">
        <v>7776.6</v>
      </c>
      <c r="C83" s="14">
        <v>3691</v>
      </c>
      <c r="D83" s="14">
        <v>924.1</v>
      </c>
      <c r="E83" s="14">
        <v>8394.4</v>
      </c>
      <c r="F83" s="14">
        <v>778.7</v>
      </c>
      <c r="G83" s="14">
        <v>4952.5</v>
      </c>
      <c r="H83" s="14">
        <v>0</v>
      </c>
      <c r="I83" s="14">
        <v>26517.3</v>
      </c>
      <c r="J83" s="14">
        <v>33890</v>
      </c>
      <c r="K83" s="14">
        <v>7372.7</v>
      </c>
      <c r="L83" s="14">
        <v>21.75</v>
      </c>
    </row>
    <row r="84" spans="1:12" ht="15" thickBot="1" x14ac:dyDescent="0.35">
      <c r="A84" s="13" t="s">
        <v>76</v>
      </c>
      <c r="B84" s="14">
        <v>7776.6</v>
      </c>
      <c r="C84" s="14">
        <v>0</v>
      </c>
      <c r="D84" s="14">
        <v>924.1</v>
      </c>
      <c r="E84" s="14">
        <v>8394.4</v>
      </c>
      <c r="F84" s="14">
        <v>0</v>
      </c>
      <c r="G84" s="14">
        <v>4952.5</v>
      </c>
      <c r="H84" s="14">
        <v>0</v>
      </c>
      <c r="I84" s="14">
        <v>22047.599999999999</v>
      </c>
      <c r="J84" s="14">
        <v>26000</v>
      </c>
      <c r="K84" s="14">
        <v>3952.4</v>
      </c>
      <c r="L84" s="14">
        <v>15.2</v>
      </c>
    </row>
    <row r="85" spans="1:12" ht="15" thickBot="1" x14ac:dyDescent="0.35">
      <c r="A85" s="13" t="s">
        <v>77</v>
      </c>
      <c r="B85" s="14">
        <v>7776.6</v>
      </c>
      <c r="C85" s="14">
        <v>24819.7</v>
      </c>
      <c r="D85" s="14">
        <v>924.1</v>
      </c>
      <c r="E85" s="14">
        <v>0</v>
      </c>
      <c r="F85" s="14">
        <v>0</v>
      </c>
      <c r="G85" s="14">
        <v>0</v>
      </c>
      <c r="H85" s="14">
        <v>0</v>
      </c>
      <c r="I85" s="14">
        <v>33520.400000000001</v>
      </c>
      <c r="J85" s="14">
        <v>22190</v>
      </c>
      <c r="K85" s="14">
        <v>-11330.4</v>
      </c>
      <c r="L85" s="14">
        <v>-51.06</v>
      </c>
    </row>
    <row r="86" spans="1:12" ht="15" thickBot="1" x14ac:dyDescent="0.35">
      <c r="A86" s="13" t="s">
        <v>78</v>
      </c>
      <c r="B86" s="14">
        <v>7776.6</v>
      </c>
      <c r="C86" s="14">
        <v>9967.4</v>
      </c>
      <c r="D86" s="14">
        <v>924.1</v>
      </c>
      <c r="E86" s="14">
        <v>0</v>
      </c>
      <c r="F86" s="14">
        <v>6966.8</v>
      </c>
      <c r="G86" s="14">
        <v>0</v>
      </c>
      <c r="H86" s="14">
        <v>0</v>
      </c>
      <c r="I86" s="14">
        <v>25634.799999999999</v>
      </c>
      <c r="J86" s="14">
        <v>24690</v>
      </c>
      <c r="K86" s="14">
        <v>-944.8</v>
      </c>
      <c r="L86" s="14">
        <v>-3.83</v>
      </c>
    </row>
    <row r="87" spans="1:12" ht="15" thickBot="1" x14ac:dyDescent="0.35">
      <c r="A87" s="13" t="s">
        <v>79</v>
      </c>
      <c r="B87" s="14">
        <v>4251.7</v>
      </c>
      <c r="C87" s="14">
        <v>9967.4</v>
      </c>
      <c r="D87" s="14">
        <v>0</v>
      </c>
      <c r="E87" s="14">
        <v>8394.4</v>
      </c>
      <c r="F87" s="14">
        <v>0</v>
      </c>
      <c r="G87" s="14">
        <v>0</v>
      </c>
      <c r="H87" s="14">
        <v>0</v>
      </c>
      <c r="I87" s="14">
        <v>22613.4</v>
      </c>
      <c r="J87" s="14">
        <v>21780</v>
      </c>
      <c r="K87" s="14">
        <v>-833.4</v>
      </c>
      <c r="L87" s="14">
        <v>-3.83</v>
      </c>
    </row>
    <row r="88" spans="1:12" ht="15" thickBot="1" x14ac:dyDescent="0.35">
      <c r="A88" s="13" t="s">
        <v>80</v>
      </c>
      <c r="B88" s="14">
        <v>7776.6</v>
      </c>
      <c r="C88" s="14">
        <v>45221.7</v>
      </c>
      <c r="D88" s="14">
        <v>924.1</v>
      </c>
      <c r="E88" s="14">
        <v>8394.4</v>
      </c>
      <c r="F88" s="14">
        <v>0</v>
      </c>
      <c r="G88" s="14">
        <v>4952.5</v>
      </c>
      <c r="H88" s="14">
        <v>0</v>
      </c>
      <c r="I88" s="14">
        <v>67269.2</v>
      </c>
      <c r="J88" s="14">
        <v>64790</v>
      </c>
      <c r="K88" s="14">
        <v>-2479.1999999999998</v>
      </c>
      <c r="L88" s="14">
        <v>-3.83</v>
      </c>
    </row>
    <row r="89" spans="1:12" ht="15" thickBot="1" x14ac:dyDescent="0.35">
      <c r="A89" s="13" t="s">
        <v>81</v>
      </c>
      <c r="B89" s="14">
        <v>7776.6</v>
      </c>
      <c r="C89" s="14">
        <v>1090.2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8866.7999999999993</v>
      </c>
      <c r="J89" s="14">
        <v>8890</v>
      </c>
      <c r="K89" s="14">
        <v>23.2</v>
      </c>
      <c r="L89" s="14">
        <v>0.26</v>
      </c>
    </row>
    <row r="90" spans="1:12" ht="15" thickBot="1" x14ac:dyDescent="0.35">
      <c r="A90" s="13" t="s">
        <v>82</v>
      </c>
      <c r="B90" s="14">
        <v>7776.6</v>
      </c>
      <c r="C90" s="14">
        <v>3691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11467.6</v>
      </c>
      <c r="J90" s="14">
        <v>8190</v>
      </c>
      <c r="K90" s="14">
        <v>-3277.6</v>
      </c>
      <c r="L90" s="14">
        <v>-40.020000000000003</v>
      </c>
    </row>
    <row r="91" spans="1:12" ht="15" thickBot="1" x14ac:dyDescent="0.35">
      <c r="A91" s="13" t="s">
        <v>83</v>
      </c>
      <c r="B91" s="14">
        <v>7776.6</v>
      </c>
      <c r="C91" s="14">
        <v>5944.1</v>
      </c>
      <c r="D91" s="14">
        <v>924.1</v>
      </c>
      <c r="E91" s="14">
        <v>8394.4</v>
      </c>
      <c r="F91" s="14">
        <v>0</v>
      </c>
      <c r="G91" s="14">
        <v>4952.5</v>
      </c>
      <c r="H91" s="14">
        <v>0</v>
      </c>
      <c r="I91" s="14">
        <v>27991.599999999999</v>
      </c>
      <c r="J91" s="14">
        <v>17150</v>
      </c>
      <c r="K91" s="14">
        <v>-10841.6</v>
      </c>
      <c r="L91" s="14">
        <v>-63.22</v>
      </c>
    </row>
    <row r="92" spans="1:12" ht="15" thickBot="1" x14ac:dyDescent="0.35">
      <c r="A92" s="13" t="s">
        <v>84</v>
      </c>
      <c r="B92" s="14">
        <v>7776.6</v>
      </c>
      <c r="C92" s="14">
        <v>24819.7</v>
      </c>
      <c r="D92" s="14">
        <v>924.1</v>
      </c>
      <c r="E92" s="14">
        <v>8394.4</v>
      </c>
      <c r="F92" s="14">
        <v>2237.5</v>
      </c>
      <c r="G92" s="14">
        <v>4952.5</v>
      </c>
      <c r="H92" s="14">
        <v>0</v>
      </c>
      <c r="I92" s="14">
        <v>49104.800000000003</v>
      </c>
      <c r="J92" s="14">
        <v>60890</v>
      </c>
      <c r="K92" s="14">
        <v>11785.2</v>
      </c>
      <c r="L92" s="14">
        <v>19.350000000000001</v>
      </c>
    </row>
    <row r="93" spans="1:12" ht="15" thickBot="1" x14ac:dyDescent="0.35">
      <c r="A93" s="13" t="s">
        <v>85</v>
      </c>
      <c r="B93" s="14">
        <v>7776.6</v>
      </c>
      <c r="C93" s="14">
        <v>5030.3999999999996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12807</v>
      </c>
      <c r="J93" s="14">
        <v>16480</v>
      </c>
      <c r="K93" s="14">
        <v>3673</v>
      </c>
      <c r="L93" s="14">
        <v>22.29</v>
      </c>
    </row>
    <row r="94" spans="1:12" ht="15" thickBot="1" x14ac:dyDescent="0.35"/>
    <row r="95" spans="1:12" ht="18.600000000000001" thickBot="1" x14ac:dyDescent="0.35">
      <c r="A95" s="15" t="s">
        <v>114</v>
      </c>
      <c r="B95" s="16">
        <v>74236.100000000006</v>
      </c>
    </row>
    <row r="96" spans="1:12" ht="18.600000000000001" thickBot="1" x14ac:dyDescent="0.35">
      <c r="A96" s="15" t="s">
        <v>115</v>
      </c>
      <c r="B96" s="16">
        <v>0</v>
      </c>
    </row>
    <row r="97" spans="1:2" ht="18.600000000000001" thickBot="1" x14ac:dyDescent="0.35">
      <c r="A97" s="15" t="s">
        <v>116</v>
      </c>
      <c r="B97" s="16">
        <v>531316.9</v>
      </c>
    </row>
    <row r="98" spans="1:2" ht="18.600000000000001" thickBot="1" x14ac:dyDescent="0.35">
      <c r="A98" s="15" t="s">
        <v>117</v>
      </c>
      <c r="B98" s="16">
        <v>531317</v>
      </c>
    </row>
    <row r="99" spans="1:2" ht="27.6" thickBot="1" x14ac:dyDescent="0.35">
      <c r="A99" s="15" t="s">
        <v>118</v>
      </c>
      <c r="B99" s="16">
        <v>-0.1</v>
      </c>
    </row>
    <row r="100" spans="1:2" ht="27.6" thickBot="1" x14ac:dyDescent="0.35">
      <c r="A100" s="15" t="s">
        <v>119</v>
      </c>
      <c r="B100" s="16"/>
    </row>
    <row r="101" spans="1:2" ht="27.6" thickBot="1" x14ac:dyDescent="0.35">
      <c r="A101" s="15" t="s">
        <v>120</v>
      </c>
      <c r="B101" s="16"/>
    </row>
    <row r="102" spans="1:2" ht="18.600000000000001" thickBot="1" x14ac:dyDescent="0.35">
      <c r="A102" s="15" t="s">
        <v>121</v>
      </c>
      <c r="B102" s="16">
        <v>0</v>
      </c>
    </row>
    <row r="104" spans="1:2" x14ac:dyDescent="0.3">
      <c r="A104" s="1" t="s">
        <v>122</v>
      </c>
    </row>
    <row r="106" spans="1:2" x14ac:dyDescent="0.3">
      <c r="A106" s="17" t="s">
        <v>123</v>
      </c>
    </row>
    <row r="107" spans="1:2" x14ac:dyDescent="0.3">
      <c r="A107" s="17" t="s">
        <v>181</v>
      </c>
    </row>
  </sheetData>
  <hyperlinks>
    <hyperlink ref="A104" r:id="rId1" display="https://miau.my-x.hu/myx-free/coco/test/420399320231204201945.html" xr:uid="{DB884B16-7C30-439F-BFCE-5940F6AFB090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D003C-2B1F-4150-8446-EF8F060647E9}">
  <sheetPr>
    <tabColor theme="9"/>
  </sheetPr>
  <dimension ref="A1:L107"/>
  <sheetViews>
    <sheetView topLeftCell="A69" workbookViewId="0">
      <selection activeCell="K74" sqref="K74"/>
    </sheetView>
  </sheetViews>
  <sheetFormatPr defaultRowHeight="14.4" x14ac:dyDescent="0.3"/>
  <sheetData>
    <row r="1" spans="1:12" ht="18" x14ac:dyDescent="0.3">
      <c r="A1" s="9"/>
    </row>
    <row r="2" spans="1:12" x14ac:dyDescent="0.3">
      <c r="A2" s="10"/>
    </row>
    <row r="5" spans="1:12" ht="30.6" x14ac:dyDescent="0.3">
      <c r="A5" s="11" t="s">
        <v>53</v>
      </c>
      <c r="B5" s="12">
        <v>1088178</v>
      </c>
      <c r="C5" s="11" t="s">
        <v>54</v>
      </c>
      <c r="D5" s="12">
        <v>20</v>
      </c>
      <c r="E5" s="11" t="s">
        <v>55</v>
      </c>
      <c r="F5" s="12">
        <v>7</v>
      </c>
      <c r="G5" s="11" t="s">
        <v>56</v>
      </c>
      <c r="H5" s="12">
        <v>20</v>
      </c>
      <c r="I5" s="11" t="s">
        <v>57</v>
      </c>
      <c r="J5" s="12">
        <v>0</v>
      </c>
      <c r="K5" s="11" t="s">
        <v>58</v>
      </c>
      <c r="L5" s="12" t="s">
        <v>182</v>
      </c>
    </row>
    <row r="6" spans="1:12" ht="18.600000000000001" thickBot="1" x14ac:dyDescent="0.35">
      <c r="A6" s="9"/>
    </row>
    <row r="7" spans="1:12" ht="15" thickBot="1" x14ac:dyDescent="0.35">
      <c r="A7" s="13" t="s">
        <v>59</v>
      </c>
      <c r="B7" s="13" t="s">
        <v>60</v>
      </c>
      <c r="C7" s="13" t="s">
        <v>61</v>
      </c>
      <c r="D7" s="13" t="s">
        <v>62</v>
      </c>
      <c r="E7" s="13" t="s">
        <v>63</v>
      </c>
      <c r="F7" s="13" t="s">
        <v>64</v>
      </c>
      <c r="G7" s="13" t="s">
        <v>65</v>
      </c>
      <c r="H7" s="13" t="s">
        <v>130</v>
      </c>
      <c r="I7" s="13" t="s">
        <v>131</v>
      </c>
    </row>
    <row r="8" spans="1:12" ht="15" thickBot="1" x14ac:dyDescent="0.35">
      <c r="A8" s="13" t="s">
        <v>66</v>
      </c>
      <c r="B8" s="14">
        <v>20</v>
      </c>
      <c r="C8" s="14">
        <v>8</v>
      </c>
      <c r="D8" s="14">
        <v>20</v>
      </c>
      <c r="E8" s="14">
        <v>20</v>
      </c>
      <c r="F8" s="14">
        <v>12</v>
      </c>
      <c r="G8" s="14">
        <v>20</v>
      </c>
      <c r="H8" s="14">
        <v>20</v>
      </c>
      <c r="I8" s="14">
        <v>15390</v>
      </c>
    </row>
    <row r="9" spans="1:12" ht="15" thickBot="1" x14ac:dyDescent="0.35">
      <c r="A9" s="13" t="s">
        <v>67</v>
      </c>
      <c r="B9" s="14">
        <v>20</v>
      </c>
      <c r="C9" s="14">
        <v>16</v>
      </c>
      <c r="D9" s="14">
        <v>20</v>
      </c>
      <c r="E9" s="14">
        <v>20</v>
      </c>
      <c r="F9" s="14">
        <v>4</v>
      </c>
      <c r="G9" s="14">
        <v>20</v>
      </c>
      <c r="H9" s="14">
        <v>20</v>
      </c>
      <c r="I9" s="14">
        <v>39890</v>
      </c>
    </row>
    <row r="10" spans="1:12" ht="15" thickBot="1" x14ac:dyDescent="0.35">
      <c r="A10" s="13" t="s">
        <v>68</v>
      </c>
      <c r="B10" s="14">
        <v>20</v>
      </c>
      <c r="C10" s="14">
        <v>16</v>
      </c>
      <c r="D10" s="14">
        <v>9</v>
      </c>
      <c r="E10" s="14">
        <v>8</v>
      </c>
      <c r="F10" s="14">
        <v>19</v>
      </c>
      <c r="G10" s="14">
        <v>9</v>
      </c>
      <c r="H10" s="14">
        <v>20</v>
      </c>
      <c r="I10" s="14">
        <v>18890</v>
      </c>
    </row>
    <row r="11" spans="1:12" ht="15" thickBot="1" x14ac:dyDescent="0.35">
      <c r="A11" s="13" t="s">
        <v>69</v>
      </c>
      <c r="B11" s="14">
        <v>20</v>
      </c>
      <c r="C11" s="14">
        <v>16</v>
      </c>
      <c r="D11" s="14">
        <v>9</v>
      </c>
      <c r="E11" s="14">
        <v>20</v>
      </c>
      <c r="F11" s="14">
        <v>12</v>
      </c>
      <c r="G11" s="14">
        <v>20</v>
      </c>
      <c r="H11" s="14">
        <v>20</v>
      </c>
      <c r="I11" s="14">
        <v>36847</v>
      </c>
    </row>
    <row r="12" spans="1:12" ht="15" thickBot="1" x14ac:dyDescent="0.35">
      <c r="A12" s="13" t="s">
        <v>70</v>
      </c>
      <c r="B12" s="14">
        <v>17</v>
      </c>
      <c r="C12" s="14">
        <v>7</v>
      </c>
      <c r="D12" s="14">
        <v>9</v>
      </c>
      <c r="E12" s="14">
        <v>8</v>
      </c>
      <c r="F12" s="14">
        <v>12</v>
      </c>
      <c r="G12" s="14">
        <v>9</v>
      </c>
      <c r="H12" s="14">
        <v>20</v>
      </c>
      <c r="I12" s="14">
        <v>9690</v>
      </c>
    </row>
    <row r="13" spans="1:12" ht="15" thickBot="1" x14ac:dyDescent="0.35">
      <c r="A13" s="13" t="s">
        <v>71</v>
      </c>
      <c r="B13" s="14">
        <v>18</v>
      </c>
      <c r="C13" s="14">
        <v>9</v>
      </c>
      <c r="D13" s="14">
        <v>20</v>
      </c>
      <c r="E13" s="14">
        <v>20</v>
      </c>
      <c r="F13" s="14">
        <v>15</v>
      </c>
      <c r="G13" s="14">
        <v>20</v>
      </c>
      <c r="H13" s="14">
        <v>20</v>
      </c>
      <c r="I13" s="14">
        <v>16890</v>
      </c>
    </row>
    <row r="14" spans="1:12" ht="15" thickBot="1" x14ac:dyDescent="0.35">
      <c r="A14" s="13" t="s">
        <v>72</v>
      </c>
      <c r="B14" s="14">
        <v>18</v>
      </c>
      <c r="C14" s="14">
        <v>17</v>
      </c>
      <c r="D14" s="14">
        <v>9</v>
      </c>
      <c r="E14" s="14">
        <v>8</v>
      </c>
      <c r="F14" s="14">
        <v>19</v>
      </c>
      <c r="G14" s="14">
        <v>9</v>
      </c>
      <c r="H14" s="14">
        <v>20</v>
      </c>
      <c r="I14" s="14">
        <v>19600</v>
      </c>
    </row>
    <row r="15" spans="1:12" ht="15" thickBot="1" x14ac:dyDescent="0.35">
      <c r="A15" s="13" t="s">
        <v>73</v>
      </c>
      <c r="B15" s="14">
        <v>20</v>
      </c>
      <c r="C15" s="14">
        <v>11</v>
      </c>
      <c r="D15" s="14">
        <v>9</v>
      </c>
      <c r="E15" s="14">
        <v>20</v>
      </c>
      <c r="F15" s="14">
        <v>19</v>
      </c>
      <c r="G15" s="14">
        <v>20</v>
      </c>
      <c r="H15" s="14">
        <v>20</v>
      </c>
      <c r="I15" s="14">
        <v>34990</v>
      </c>
    </row>
    <row r="16" spans="1:12" ht="15" thickBot="1" x14ac:dyDescent="0.35">
      <c r="A16" s="13" t="s">
        <v>74</v>
      </c>
      <c r="B16" s="14">
        <v>20</v>
      </c>
      <c r="C16" s="14">
        <v>5</v>
      </c>
      <c r="D16" s="14">
        <v>20</v>
      </c>
      <c r="E16" s="14">
        <v>20</v>
      </c>
      <c r="F16" s="14">
        <v>15</v>
      </c>
      <c r="G16" s="14">
        <v>20</v>
      </c>
      <c r="H16" s="14">
        <v>20</v>
      </c>
      <c r="I16" s="14">
        <v>34190</v>
      </c>
    </row>
    <row r="17" spans="1:9" ht="15" thickBot="1" x14ac:dyDescent="0.35">
      <c r="A17" s="13" t="s">
        <v>75</v>
      </c>
      <c r="B17" s="14">
        <v>20</v>
      </c>
      <c r="C17" s="14">
        <v>5</v>
      </c>
      <c r="D17" s="14">
        <v>20</v>
      </c>
      <c r="E17" s="14">
        <v>20</v>
      </c>
      <c r="F17" s="14">
        <v>15</v>
      </c>
      <c r="G17" s="14">
        <v>20</v>
      </c>
      <c r="H17" s="14">
        <v>20</v>
      </c>
      <c r="I17" s="14">
        <v>33890</v>
      </c>
    </row>
    <row r="18" spans="1:9" ht="15" thickBot="1" x14ac:dyDescent="0.35">
      <c r="A18" s="13" t="s">
        <v>76</v>
      </c>
      <c r="B18" s="14">
        <v>19</v>
      </c>
      <c r="C18" s="14">
        <v>1</v>
      </c>
      <c r="D18" s="14">
        <v>20</v>
      </c>
      <c r="E18" s="14">
        <v>20</v>
      </c>
      <c r="F18" s="14">
        <v>1</v>
      </c>
      <c r="G18" s="14">
        <v>20</v>
      </c>
      <c r="H18" s="14">
        <v>20</v>
      </c>
      <c r="I18" s="14">
        <v>26000</v>
      </c>
    </row>
    <row r="19" spans="1:9" ht="15" thickBot="1" x14ac:dyDescent="0.35">
      <c r="A19" s="13" t="s">
        <v>77</v>
      </c>
      <c r="B19" s="14">
        <v>18</v>
      </c>
      <c r="C19" s="14">
        <v>19</v>
      </c>
      <c r="D19" s="14">
        <v>20</v>
      </c>
      <c r="E19" s="14">
        <v>8</v>
      </c>
      <c r="F19" s="14">
        <v>12</v>
      </c>
      <c r="G19" s="14">
        <v>9</v>
      </c>
      <c r="H19" s="14">
        <v>20</v>
      </c>
      <c r="I19" s="14">
        <v>22190</v>
      </c>
    </row>
    <row r="20" spans="1:9" ht="15" thickBot="1" x14ac:dyDescent="0.35">
      <c r="A20" s="13" t="s">
        <v>78</v>
      </c>
      <c r="B20" s="14">
        <v>20</v>
      </c>
      <c r="C20" s="14">
        <v>16</v>
      </c>
      <c r="D20" s="14">
        <v>20</v>
      </c>
      <c r="E20" s="14">
        <v>8</v>
      </c>
      <c r="F20" s="14">
        <v>20</v>
      </c>
      <c r="G20" s="14">
        <v>9</v>
      </c>
      <c r="H20" s="14">
        <v>20</v>
      </c>
      <c r="I20" s="14">
        <v>24690</v>
      </c>
    </row>
    <row r="21" spans="1:9" ht="15" thickBot="1" x14ac:dyDescent="0.35">
      <c r="A21" s="13" t="s">
        <v>79</v>
      </c>
      <c r="B21" s="14">
        <v>17</v>
      </c>
      <c r="C21" s="14">
        <v>12</v>
      </c>
      <c r="D21" s="14">
        <v>9</v>
      </c>
      <c r="E21" s="14">
        <v>20</v>
      </c>
      <c r="F21" s="14">
        <v>12</v>
      </c>
      <c r="G21" s="14">
        <v>9</v>
      </c>
      <c r="H21" s="14">
        <v>20</v>
      </c>
      <c r="I21" s="14">
        <v>21780</v>
      </c>
    </row>
    <row r="22" spans="1:9" ht="15" thickBot="1" x14ac:dyDescent="0.35">
      <c r="A22" s="13" t="s">
        <v>80</v>
      </c>
      <c r="B22" s="14">
        <v>20</v>
      </c>
      <c r="C22" s="14">
        <v>20</v>
      </c>
      <c r="D22" s="14">
        <v>20</v>
      </c>
      <c r="E22" s="14">
        <v>20</v>
      </c>
      <c r="F22" s="14">
        <v>4</v>
      </c>
      <c r="G22" s="14">
        <v>20</v>
      </c>
      <c r="H22" s="14">
        <v>20</v>
      </c>
      <c r="I22" s="14">
        <v>64790</v>
      </c>
    </row>
    <row r="23" spans="1:9" ht="15" thickBot="1" x14ac:dyDescent="0.35">
      <c r="A23" s="13" t="s">
        <v>81</v>
      </c>
      <c r="B23" s="14">
        <v>18</v>
      </c>
      <c r="C23" s="14">
        <v>2</v>
      </c>
      <c r="D23" s="14">
        <v>9</v>
      </c>
      <c r="E23" s="14">
        <v>8</v>
      </c>
      <c r="F23" s="14">
        <v>4</v>
      </c>
      <c r="G23" s="14">
        <v>9</v>
      </c>
      <c r="H23" s="14">
        <v>20</v>
      </c>
      <c r="I23" s="14">
        <v>8890</v>
      </c>
    </row>
    <row r="24" spans="1:9" ht="15" thickBot="1" x14ac:dyDescent="0.35">
      <c r="A24" s="13" t="s">
        <v>82</v>
      </c>
      <c r="B24" s="14">
        <v>20</v>
      </c>
      <c r="C24" s="14">
        <v>5</v>
      </c>
      <c r="D24" s="14">
        <v>9</v>
      </c>
      <c r="E24" s="14">
        <v>8</v>
      </c>
      <c r="F24" s="14">
        <v>12</v>
      </c>
      <c r="G24" s="14">
        <v>9</v>
      </c>
      <c r="H24" s="14">
        <v>20</v>
      </c>
      <c r="I24" s="14">
        <v>8190</v>
      </c>
    </row>
    <row r="25" spans="1:9" ht="15" thickBot="1" x14ac:dyDescent="0.35">
      <c r="A25" s="13" t="s">
        <v>83</v>
      </c>
      <c r="B25" s="14">
        <v>18</v>
      </c>
      <c r="C25" s="14">
        <v>11</v>
      </c>
      <c r="D25" s="14">
        <v>20</v>
      </c>
      <c r="E25" s="14">
        <v>20</v>
      </c>
      <c r="F25" s="14">
        <v>12</v>
      </c>
      <c r="G25" s="14">
        <v>20</v>
      </c>
      <c r="H25" s="14">
        <v>20</v>
      </c>
      <c r="I25" s="14">
        <v>17150</v>
      </c>
    </row>
    <row r="26" spans="1:9" ht="15" thickBot="1" x14ac:dyDescent="0.35">
      <c r="A26" s="13" t="s">
        <v>84</v>
      </c>
      <c r="B26" s="14">
        <v>18</v>
      </c>
      <c r="C26" s="14">
        <v>19</v>
      </c>
      <c r="D26" s="14">
        <v>20</v>
      </c>
      <c r="E26" s="14">
        <v>20</v>
      </c>
      <c r="F26" s="14">
        <v>19</v>
      </c>
      <c r="G26" s="14">
        <v>20</v>
      </c>
      <c r="H26" s="14">
        <v>20</v>
      </c>
      <c r="I26" s="14">
        <v>60890</v>
      </c>
    </row>
    <row r="27" spans="1:9" ht="15" thickBot="1" x14ac:dyDescent="0.35">
      <c r="A27" s="13" t="s">
        <v>85</v>
      </c>
      <c r="B27" s="14">
        <v>18</v>
      </c>
      <c r="C27" s="14">
        <v>7</v>
      </c>
      <c r="D27" s="14">
        <v>9</v>
      </c>
      <c r="E27" s="14">
        <v>8</v>
      </c>
      <c r="F27" s="14">
        <v>12</v>
      </c>
      <c r="G27" s="14">
        <v>9</v>
      </c>
      <c r="H27" s="14">
        <v>20</v>
      </c>
      <c r="I27" s="14">
        <v>16480</v>
      </c>
    </row>
    <row r="28" spans="1:9" ht="18.600000000000001" thickBot="1" x14ac:dyDescent="0.35">
      <c r="A28" s="9"/>
    </row>
    <row r="29" spans="1:9" ht="18.600000000000001" thickBot="1" x14ac:dyDescent="0.35">
      <c r="A29" s="13" t="s">
        <v>86</v>
      </c>
      <c r="B29" s="13" t="s">
        <v>60</v>
      </c>
      <c r="C29" s="13" t="s">
        <v>61</v>
      </c>
      <c r="D29" s="13" t="s">
        <v>62</v>
      </c>
      <c r="E29" s="13" t="s">
        <v>63</v>
      </c>
      <c r="F29" s="13" t="s">
        <v>64</v>
      </c>
      <c r="G29" s="13" t="s">
        <v>65</v>
      </c>
      <c r="H29" s="13" t="s">
        <v>130</v>
      </c>
    </row>
    <row r="30" spans="1:9" ht="27.6" thickBot="1" x14ac:dyDescent="0.35">
      <c r="A30" s="13" t="s">
        <v>87</v>
      </c>
      <c r="B30" s="14" t="s">
        <v>183</v>
      </c>
      <c r="C30" s="14" t="s">
        <v>184</v>
      </c>
      <c r="D30" s="14" t="s">
        <v>89</v>
      </c>
      <c r="E30" s="14" t="s">
        <v>89</v>
      </c>
      <c r="F30" s="14" t="s">
        <v>185</v>
      </c>
      <c r="G30" s="14" t="s">
        <v>89</v>
      </c>
      <c r="H30" s="14" t="s">
        <v>89</v>
      </c>
    </row>
    <row r="31" spans="1:9" ht="27.6" thickBot="1" x14ac:dyDescent="0.35">
      <c r="A31" s="13" t="s">
        <v>88</v>
      </c>
      <c r="B31" s="14" t="s">
        <v>183</v>
      </c>
      <c r="C31" s="14" t="s">
        <v>186</v>
      </c>
      <c r="D31" s="14" t="s">
        <v>89</v>
      </c>
      <c r="E31" s="14" t="s">
        <v>89</v>
      </c>
      <c r="F31" s="14" t="s">
        <v>185</v>
      </c>
      <c r="G31" s="14" t="s">
        <v>89</v>
      </c>
      <c r="H31" s="14" t="s">
        <v>89</v>
      </c>
    </row>
    <row r="32" spans="1:9" ht="27.6" thickBot="1" x14ac:dyDescent="0.35">
      <c r="A32" s="13" t="s">
        <v>90</v>
      </c>
      <c r="B32" s="14" t="s">
        <v>183</v>
      </c>
      <c r="C32" s="14" t="s">
        <v>186</v>
      </c>
      <c r="D32" s="14" t="s">
        <v>89</v>
      </c>
      <c r="E32" s="14" t="s">
        <v>89</v>
      </c>
      <c r="F32" s="14" t="s">
        <v>185</v>
      </c>
      <c r="G32" s="14" t="s">
        <v>89</v>
      </c>
      <c r="H32" s="14" t="s">
        <v>89</v>
      </c>
    </row>
    <row r="33" spans="1:8" ht="27.6" thickBot="1" x14ac:dyDescent="0.35">
      <c r="A33" s="13" t="s">
        <v>91</v>
      </c>
      <c r="B33" s="14" t="s">
        <v>183</v>
      </c>
      <c r="C33" s="14" t="s">
        <v>186</v>
      </c>
      <c r="D33" s="14" t="s">
        <v>89</v>
      </c>
      <c r="E33" s="14" t="s">
        <v>89</v>
      </c>
      <c r="F33" s="14" t="s">
        <v>185</v>
      </c>
      <c r="G33" s="14" t="s">
        <v>89</v>
      </c>
      <c r="H33" s="14" t="s">
        <v>89</v>
      </c>
    </row>
    <row r="34" spans="1:8" ht="27.6" thickBot="1" x14ac:dyDescent="0.35">
      <c r="A34" s="13" t="s">
        <v>92</v>
      </c>
      <c r="B34" s="14" t="s">
        <v>183</v>
      </c>
      <c r="C34" s="14" t="s">
        <v>186</v>
      </c>
      <c r="D34" s="14" t="s">
        <v>89</v>
      </c>
      <c r="E34" s="14" t="s">
        <v>89</v>
      </c>
      <c r="F34" s="14" t="s">
        <v>187</v>
      </c>
      <c r="G34" s="14" t="s">
        <v>89</v>
      </c>
      <c r="H34" s="14" t="s">
        <v>89</v>
      </c>
    </row>
    <row r="35" spans="1:8" ht="27.6" thickBot="1" x14ac:dyDescent="0.35">
      <c r="A35" s="13" t="s">
        <v>93</v>
      </c>
      <c r="B35" s="14" t="s">
        <v>183</v>
      </c>
      <c r="C35" s="14" t="s">
        <v>186</v>
      </c>
      <c r="D35" s="14" t="s">
        <v>89</v>
      </c>
      <c r="E35" s="14" t="s">
        <v>89</v>
      </c>
      <c r="F35" s="14" t="s">
        <v>187</v>
      </c>
      <c r="G35" s="14" t="s">
        <v>89</v>
      </c>
      <c r="H35" s="14" t="s">
        <v>89</v>
      </c>
    </row>
    <row r="36" spans="1:8" ht="27.6" thickBot="1" x14ac:dyDescent="0.35">
      <c r="A36" s="13" t="s">
        <v>94</v>
      </c>
      <c r="B36" s="14" t="s">
        <v>183</v>
      </c>
      <c r="C36" s="14" t="s">
        <v>186</v>
      </c>
      <c r="D36" s="14" t="s">
        <v>89</v>
      </c>
      <c r="E36" s="14" t="s">
        <v>89</v>
      </c>
      <c r="F36" s="14" t="s">
        <v>187</v>
      </c>
      <c r="G36" s="14" t="s">
        <v>89</v>
      </c>
      <c r="H36" s="14" t="s">
        <v>89</v>
      </c>
    </row>
    <row r="37" spans="1:8" ht="27.6" thickBot="1" x14ac:dyDescent="0.35">
      <c r="A37" s="13" t="s">
        <v>95</v>
      </c>
      <c r="B37" s="14" t="s">
        <v>183</v>
      </c>
      <c r="C37" s="14" t="s">
        <v>186</v>
      </c>
      <c r="D37" s="14" t="s">
        <v>89</v>
      </c>
      <c r="E37" s="14" t="s">
        <v>89</v>
      </c>
      <c r="F37" s="14" t="s">
        <v>187</v>
      </c>
      <c r="G37" s="14" t="s">
        <v>89</v>
      </c>
      <c r="H37" s="14" t="s">
        <v>89</v>
      </c>
    </row>
    <row r="38" spans="1:8" ht="27.6" thickBot="1" x14ac:dyDescent="0.35">
      <c r="A38" s="13" t="s">
        <v>96</v>
      </c>
      <c r="B38" s="14" t="s">
        <v>183</v>
      </c>
      <c r="C38" s="14" t="s">
        <v>186</v>
      </c>
      <c r="D38" s="14" t="s">
        <v>89</v>
      </c>
      <c r="E38" s="14" t="s">
        <v>89</v>
      </c>
      <c r="F38" s="14" t="s">
        <v>187</v>
      </c>
      <c r="G38" s="14" t="s">
        <v>89</v>
      </c>
      <c r="H38" s="14" t="s">
        <v>89</v>
      </c>
    </row>
    <row r="39" spans="1:8" ht="27.6" thickBot="1" x14ac:dyDescent="0.35">
      <c r="A39" s="13" t="s">
        <v>97</v>
      </c>
      <c r="B39" s="14" t="s">
        <v>183</v>
      </c>
      <c r="C39" s="14" t="s">
        <v>186</v>
      </c>
      <c r="D39" s="14" t="s">
        <v>89</v>
      </c>
      <c r="E39" s="14" t="s">
        <v>89</v>
      </c>
      <c r="F39" s="14" t="s">
        <v>187</v>
      </c>
      <c r="G39" s="14" t="s">
        <v>89</v>
      </c>
      <c r="H39" s="14" t="s">
        <v>89</v>
      </c>
    </row>
    <row r="40" spans="1:8" ht="27.6" thickBot="1" x14ac:dyDescent="0.35">
      <c r="A40" s="13" t="s">
        <v>98</v>
      </c>
      <c r="B40" s="14" t="s">
        <v>183</v>
      </c>
      <c r="C40" s="14" t="s">
        <v>186</v>
      </c>
      <c r="D40" s="14" t="s">
        <v>89</v>
      </c>
      <c r="E40" s="14" t="s">
        <v>89</v>
      </c>
      <c r="F40" s="14" t="s">
        <v>187</v>
      </c>
      <c r="G40" s="14" t="s">
        <v>89</v>
      </c>
      <c r="H40" s="14" t="s">
        <v>89</v>
      </c>
    </row>
    <row r="41" spans="1:8" ht="27.6" thickBot="1" x14ac:dyDescent="0.35">
      <c r="A41" s="13" t="s">
        <v>99</v>
      </c>
      <c r="B41" s="14" t="s">
        <v>183</v>
      </c>
      <c r="C41" s="14" t="s">
        <v>186</v>
      </c>
      <c r="D41" s="14" t="s">
        <v>89</v>
      </c>
      <c r="E41" s="14" t="s">
        <v>89</v>
      </c>
      <c r="F41" s="14" t="s">
        <v>187</v>
      </c>
      <c r="G41" s="14" t="s">
        <v>89</v>
      </c>
      <c r="H41" s="14" t="s">
        <v>89</v>
      </c>
    </row>
    <row r="42" spans="1:8" ht="27.6" thickBot="1" x14ac:dyDescent="0.35">
      <c r="A42" s="13" t="s">
        <v>100</v>
      </c>
      <c r="B42" s="14" t="s">
        <v>183</v>
      </c>
      <c r="C42" s="14" t="s">
        <v>186</v>
      </c>
      <c r="D42" s="14" t="s">
        <v>89</v>
      </c>
      <c r="E42" s="14" t="s">
        <v>89</v>
      </c>
      <c r="F42" s="14" t="s">
        <v>187</v>
      </c>
      <c r="G42" s="14" t="s">
        <v>89</v>
      </c>
      <c r="H42" s="14" t="s">
        <v>89</v>
      </c>
    </row>
    <row r="43" spans="1:8" ht="27.6" thickBot="1" x14ac:dyDescent="0.35">
      <c r="A43" s="13" t="s">
        <v>101</v>
      </c>
      <c r="B43" s="14" t="s">
        <v>183</v>
      </c>
      <c r="C43" s="14" t="s">
        <v>186</v>
      </c>
      <c r="D43" s="14" t="s">
        <v>89</v>
      </c>
      <c r="E43" s="14" t="s">
        <v>89</v>
      </c>
      <c r="F43" s="14" t="s">
        <v>187</v>
      </c>
      <c r="G43" s="14" t="s">
        <v>89</v>
      </c>
      <c r="H43" s="14" t="s">
        <v>89</v>
      </c>
    </row>
    <row r="44" spans="1:8" ht="27.6" thickBot="1" x14ac:dyDescent="0.35">
      <c r="A44" s="13" t="s">
        <v>102</v>
      </c>
      <c r="B44" s="14" t="s">
        <v>183</v>
      </c>
      <c r="C44" s="14" t="s">
        <v>186</v>
      </c>
      <c r="D44" s="14" t="s">
        <v>89</v>
      </c>
      <c r="E44" s="14" t="s">
        <v>89</v>
      </c>
      <c r="F44" s="14" t="s">
        <v>187</v>
      </c>
      <c r="G44" s="14" t="s">
        <v>89</v>
      </c>
      <c r="H44" s="14" t="s">
        <v>89</v>
      </c>
    </row>
    <row r="45" spans="1:8" ht="27.6" thickBot="1" x14ac:dyDescent="0.35">
      <c r="A45" s="13" t="s">
        <v>103</v>
      </c>
      <c r="B45" s="14" t="s">
        <v>183</v>
      </c>
      <c r="C45" s="14" t="s">
        <v>186</v>
      </c>
      <c r="D45" s="14" t="s">
        <v>89</v>
      </c>
      <c r="E45" s="14" t="s">
        <v>89</v>
      </c>
      <c r="F45" s="14" t="s">
        <v>187</v>
      </c>
      <c r="G45" s="14" t="s">
        <v>89</v>
      </c>
      <c r="H45" s="14" t="s">
        <v>89</v>
      </c>
    </row>
    <row r="46" spans="1:8" ht="27.6" thickBot="1" x14ac:dyDescent="0.35">
      <c r="A46" s="13" t="s">
        <v>104</v>
      </c>
      <c r="B46" s="14" t="s">
        <v>183</v>
      </c>
      <c r="C46" s="14" t="s">
        <v>186</v>
      </c>
      <c r="D46" s="14" t="s">
        <v>89</v>
      </c>
      <c r="E46" s="14" t="s">
        <v>89</v>
      </c>
      <c r="F46" s="14" t="s">
        <v>187</v>
      </c>
      <c r="G46" s="14" t="s">
        <v>89</v>
      </c>
      <c r="H46" s="14" t="s">
        <v>89</v>
      </c>
    </row>
    <row r="47" spans="1:8" ht="27.6" thickBot="1" x14ac:dyDescent="0.35">
      <c r="A47" s="13" t="s">
        <v>105</v>
      </c>
      <c r="B47" s="14" t="s">
        <v>188</v>
      </c>
      <c r="C47" s="14" t="s">
        <v>186</v>
      </c>
      <c r="D47" s="14" t="s">
        <v>89</v>
      </c>
      <c r="E47" s="14" t="s">
        <v>89</v>
      </c>
      <c r="F47" s="14" t="s">
        <v>187</v>
      </c>
      <c r="G47" s="14" t="s">
        <v>89</v>
      </c>
      <c r="H47" s="14" t="s">
        <v>89</v>
      </c>
    </row>
    <row r="48" spans="1:8" ht="27.6" thickBot="1" x14ac:dyDescent="0.35">
      <c r="A48" s="13" t="s">
        <v>106</v>
      </c>
      <c r="B48" s="14" t="s">
        <v>189</v>
      </c>
      <c r="C48" s="14" t="s">
        <v>186</v>
      </c>
      <c r="D48" s="14" t="s">
        <v>89</v>
      </c>
      <c r="E48" s="14" t="s">
        <v>89</v>
      </c>
      <c r="F48" s="14" t="s">
        <v>187</v>
      </c>
      <c r="G48" s="14" t="s">
        <v>89</v>
      </c>
      <c r="H48" s="14" t="s">
        <v>89</v>
      </c>
    </row>
    <row r="49" spans="1:8" ht="27.6" thickBot="1" x14ac:dyDescent="0.35">
      <c r="A49" s="13" t="s">
        <v>107</v>
      </c>
      <c r="B49" s="14" t="s">
        <v>190</v>
      </c>
      <c r="C49" s="14" t="s">
        <v>186</v>
      </c>
      <c r="D49" s="14" t="s">
        <v>89</v>
      </c>
      <c r="E49" s="14" t="s">
        <v>89</v>
      </c>
      <c r="F49" s="14" t="s">
        <v>89</v>
      </c>
      <c r="G49" s="14" t="s">
        <v>89</v>
      </c>
      <c r="H49" s="14" t="s">
        <v>89</v>
      </c>
    </row>
    <row r="50" spans="1:8" ht="18.600000000000001" thickBot="1" x14ac:dyDescent="0.35">
      <c r="A50" s="9"/>
    </row>
    <row r="51" spans="1:8" ht="18.600000000000001" thickBot="1" x14ac:dyDescent="0.35">
      <c r="A51" s="13" t="s">
        <v>108</v>
      </c>
      <c r="B51" s="13" t="s">
        <v>60</v>
      </c>
      <c r="C51" s="13" t="s">
        <v>61</v>
      </c>
      <c r="D51" s="13" t="s">
        <v>62</v>
      </c>
      <c r="E51" s="13" t="s">
        <v>63</v>
      </c>
      <c r="F51" s="13" t="s">
        <v>64</v>
      </c>
      <c r="G51" s="13" t="s">
        <v>65</v>
      </c>
      <c r="H51" s="13" t="s">
        <v>130</v>
      </c>
    </row>
    <row r="52" spans="1:8" ht="15" thickBot="1" x14ac:dyDescent="0.35">
      <c r="A52" s="13" t="s">
        <v>87</v>
      </c>
      <c r="B52" s="14">
        <v>14662.3</v>
      </c>
      <c r="C52" s="14">
        <v>18168.7</v>
      </c>
      <c r="D52" s="14">
        <v>0</v>
      </c>
      <c r="E52" s="14">
        <v>0</v>
      </c>
      <c r="F52" s="14">
        <v>17429.8</v>
      </c>
      <c r="G52" s="14">
        <v>0</v>
      </c>
      <c r="H52" s="14">
        <v>0</v>
      </c>
    </row>
    <row r="53" spans="1:8" ht="15" thickBot="1" x14ac:dyDescent="0.35">
      <c r="A53" s="13" t="s">
        <v>88</v>
      </c>
      <c r="B53" s="14">
        <v>14662.3</v>
      </c>
      <c r="C53" s="14">
        <v>10731.7</v>
      </c>
      <c r="D53" s="14">
        <v>0</v>
      </c>
      <c r="E53" s="14">
        <v>0</v>
      </c>
      <c r="F53" s="14">
        <v>17429.8</v>
      </c>
      <c r="G53" s="14">
        <v>0</v>
      </c>
      <c r="H53" s="14">
        <v>0</v>
      </c>
    </row>
    <row r="54" spans="1:8" ht="15" thickBot="1" x14ac:dyDescent="0.35">
      <c r="A54" s="13" t="s">
        <v>90</v>
      </c>
      <c r="B54" s="14">
        <v>14662.3</v>
      </c>
      <c r="C54" s="14">
        <v>10731.7</v>
      </c>
      <c r="D54" s="14">
        <v>0</v>
      </c>
      <c r="E54" s="14">
        <v>0</v>
      </c>
      <c r="F54" s="14">
        <v>17429.8</v>
      </c>
      <c r="G54" s="14">
        <v>0</v>
      </c>
      <c r="H54" s="14">
        <v>0</v>
      </c>
    </row>
    <row r="55" spans="1:8" ht="15" thickBot="1" x14ac:dyDescent="0.35">
      <c r="A55" s="13" t="s">
        <v>91</v>
      </c>
      <c r="B55" s="14">
        <v>14662.3</v>
      </c>
      <c r="C55" s="14">
        <v>10731.7</v>
      </c>
      <c r="D55" s="14">
        <v>0</v>
      </c>
      <c r="E55" s="14">
        <v>0</v>
      </c>
      <c r="F55" s="14">
        <v>17429.8</v>
      </c>
      <c r="G55" s="14">
        <v>0</v>
      </c>
      <c r="H55" s="14">
        <v>0</v>
      </c>
    </row>
    <row r="56" spans="1:8" ht="15" thickBot="1" x14ac:dyDescent="0.35">
      <c r="A56" s="13" t="s">
        <v>92</v>
      </c>
      <c r="B56" s="14">
        <v>14662.3</v>
      </c>
      <c r="C56" s="14">
        <v>10731.7</v>
      </c>
      <c r="D56" s="14">
        <v>0</v>
      </c>
      <c r="E56" s="14">
        <v>0</v>
      </c>
      <c r="F56" s="14">
        <v>5284.1</v>
      </c>
      <c r="G56" s="14">
        <v>0</v>
      </c>
      <c r="H56" s="14">
        <v>0</v>
      </c>
    </row>
    <row r="57" spans="1:8" ht="15" thickBot="1" x14ac:dyDescent="0.35">
      <c r="A57" s="13" t="s">
        <v>93</v>
      </c>
      <c r="B57" s="14">
        <v>14662.3</v>
      </c>
      <c r="C57" s="14">
        <v>10731.7</v>
      </c>
      <c r="D57" s="14">
        <v>0</v>
      </c>
      <c r="E57" s="14">
        <v>0</v>
      </c>
      <c r="F57" s="14">
        <v>5284.1</v>
      </c>
      <c r="G57" s="14">
        <v>0</v>
      </c>
      <c r="H57" s="14">
        <v>0</v>
      </c>
    </row>
    <row r="58" spans="1:8" ht="15" thickBot="1" x14ac:dyDescent="0.35">
      <c r="A58" s="13" t="s">
        <v>94</v>
      </c>
      <c r="B58" s="14">
        <v>14662.3</v>
      </c>
      <c r="C58" s="14">
        <v>10731.7</v>
      </c>
      <c r="D58" s="14">
        <v>0</v>
      </c>
      <c r="E58" s="14">
        <v>0</v>
      </c>
      <c r="F58" s="14">
        <v>5284.1</v>
      </c>
      <c r="G58" s="14">
        <v>0</v>
      </c>
      <c r="H58" s="14">
        <v>0</v>
      </c>
    </row>
    <row r="59" spans="1:8" ht="15" thickBot="1" x14ac:dyDescent="0.35">
      <c r="A59" s="13" t="s">
        <v>95</v>
      </c>
      <c r="B59" s="14">
        <v>14662.3</v>
      </c>
      <c r="C59" s="14">
        <v>10731.7</v>
      </c>
      <c r="D59" s="14">
        <v>0</v>
      </c>
      <c r="E59" s="14">
        <v>0</v>
      </c>
      <c r="F59" s="14">
        <v>5284.1</v>
      </c>
      <c r="G59" s="14">
        <v>0</v>
      </c>
      <c r="H59" s="14">
        <v>0</v>
      </c>
    </row>
    <row r="60" spans="1:8" ht="15" thickBot="1" x14ac:dyDescent="0.35">
      <c r="A60" s="13" t="s">
        <v>96</v>
      </c>
      <c r="B60" s="14">
        <v>14662.3</v>
      </c>
      <c r="C60" s="14">
        <v>10731.7</v>
      </c>
      <c r="D60" s="14">
        <v>0</v>
      </c>
      <c r="E60" s="14">
        <v>0</v>
      </c>
      <c r="F60" s="14">
        <v>5284.1</v>
      </c>
      <c r="G60" s="14">
        <v>0</v>
      </c>
      <c r="H60" s="14">
        <v>0</v>
      </c>
    </row>
    <row r="61" spans="1:8" ht="15" thickBot="1" x14ac:dyDescent="0.35">
      <c r="A61" s="13" t="s">
        <v>97</v>
      </c>
      <c r="B61" s="14">
        <v>14662.3</v>
      </c>
      <c r="C61" s="14">
        <v>10731.7</v>
      </c>
      <c r="D61" s="14">
        <v>0</v>
      </c>
      <c r="E61" s="14">
        <v>0</v>
      </c>
      <c r="F61" s="14">
        <v>5284.1</v>
      </c>
      <c r="G61" s="14">
        <v>0</v>
      </c>
      <c r="H61" s="14">
        <v>0</v>
      </c>
    </row>
    <row r="62" spans="1:8" ht="15" thickBot="1" x14ac:dyDescent="0.35">
      <c r="A62" s="13" t="s">
        <v>98</v>
      </c>
      <c r="B62" s="14">
        <v>14662.3</v>
      </c>
      <c r="C62" s="14">
        <v>10731.7</v>
      </c>
      <c r="D62" s="14">
        <v>0</v>
      </c>
      <c r="E62" s="14">
        <v>0</v>
      </c>
      <c r="F62" s="14">
        <v>5284.1</v>
      </c>
      <c r="G62" s="14">
        <v>0</v>
      </c>
      <c r="H62" s="14">
        <v>0</v>
      </c>
    </row>
    <row r="63" spans="1:8" ht="15" thickBot="1" x14ac:dyDescent="0.35">
      <c r="A63" s="13" t="s">
        <v>99</v>
      </c>
      <c r="B63" s="14">
        <v>14662.3</v>
      </c>
      <c r="C63" s="14">
        <v>10731.7</v>
      </c>
      <c r="D63" s="14">
        <v>0</v>
      </c>
      <c r="E63" s="14">
        <v>0</v>
      </c>
      <c r="F63" s="14">
        <v>5284.1</v>
      </c>
      <c r="G63" s="14">
        <v>0</v>
      </c>
      <c r="H63" s="14">
        <v>0</v>
      </c>
    </row>
    <row r="64" spans="1:8" ht="15" thickBot="1" x14ac:dyDescent="0.35">
      <c r="A64" s="13" t="s">
        <v>100</v>
      </c>
      <c r="B64" s="14">
        <v>14662.3</v>
      </c>
      <c r="C64" s="14">
        <v>10731.7</v>
      </c>
      <c r="D64" s="14">
        <v>0</v>
      </c>
      <c r="E64" s="14">
        <v>0</v>
      </c>
      <c r="F64" s="14">
        <v>5284.1</v>
      </c>
      <c r="G64" s="14">
        <v>0</v>
      </c>
      <c r="H64" s="14">
        <v>0</v>
      </c>
    </row>
    <row r="65" spans="1:12" ht="15" thickBot="1" x14ac:dyDescent="0.35">
      <c r="A65" s="13" t="s">
        <v>101</v>
      </c>
      <c r="B65" s="14">
        <v>14662.3</v>
      </c>
      <c r="C65" s="14">
        <v>10731.7</v>
      </c>
      <c r="D65" s="14">
        <v>0</v>
      </c>
      <c r="E65" s="14">
        <v>0</v>
      </c>
      <c r="F65" s="14">
        <v>5284.1</v>
      </c>
      <c r="G65" s="14">
        <v>0</v>
      </c>
      <c r="H65" s="14">
        <v>0</v>
      </c>
    </row>
    <row r="66" spans="1:12" ht="15" thickBot="1" x14ac:dyDescent="0.35">
      <c r="A66" s="13" t="s">
        <v>102</v>
      </c>
      <c r="B66" s="14">
        <v>14662.3</v>
      </c>
      <c r="C66" s="14">
        <v>10731.7</v>
      </c>
      <c r="D66" s="14">
        <v>0</v>
      </c>
      <c r="E66" s="14">
        <v>0</v>
      </c>
      <c r="F66" s="14">
        <v>5284.1</v>
      </c>
      <c r="G66" s="14">
        <v>0</v>
      </c>
      <c r="H66" s="14">
        <v>0</v>
      </c>
    </row>
    <row r="67" spans="1:12" ht="15" thickBot="1" x14ac:dyDescent="0.35">
      <c r="A67" s="13" t="s">
        <v>103</v>
      </c>
      <c r="B67" s="14">
        <v>14662.3</v>
      </c>
      <c r="C67" s="14">
        <v>10731.7</v>
      </c>
      <c r="D67" s="14">
        <v>0</v>
      </c>
      <c r="E67" s="14">
        <v>0</v>
      </c>
      <c r="F67" s="14">
        <v>5284.1</v>
      </c>
      <c r="G67" s="14">
        <v>0</v>
      </c>
      <c r="H67" s="14">
        <v>0</v>
      </c>
    </row>
    <row r="68" spans="1:12" ht="15" thickBot="1" x14ac:dyDescent="0.35">
      <c r="A68" s="13" t="s">
        <v>104</v>
      </c>
      <c r="B68" s="14">
        <v>14662.3</v>
      </c>
      <c r="C68" s="14">
        <v>10731.7</v>
      </c>
      <c r="D68" s="14">
        <v>0</v>
      </c>
      <c r="E68" s="14">
        <v>0</v>
      </c>
      <c r="F68" s="14">
        <v>5284.1</v>
      </c>
      <c r="G68" s="14">
        <v>0</v>
      </c>
      <c r="H68" s="14">
        <v>0</v>
      </c>
    </row>
    <row r="69" spans="1:12" ht="15" thickBot="1" x14ac:dyDescent="0.35">
      <c r="A69" s="13" t="s">
        <v>105</v>
      </c>
      <c r="B69" s="14">
        <v>14314.6</v>
      </c>
      <c r="C69" s="14">
        <v>10731.7</v>
      </c>
      <c r="D69" s="14">
        <v>0</v>
      </c>
      <c r="E69" s="14">
        <v>0</v>
      </c>
      <c r="F69" s="14">
        <v>5284.1</v>
      </c>
      <c r="G69" s="14">
        <v>0</v>
      </c>
      <c r="H69" s="14">
        <v>0</v>
      </c>
    </row>
    <row r="70" spans="1:12" ht="15" thickBot="1" x14ac:dyDescent="0.35">
      <c r="A70" s="13" t="s">
        <v>106</v>
      </c>
      <c r="B70" s="14">
        <v>3864.1</v>
      </c>
      <c r="C70" s="14">
        <v>10731.7</v>
      </c>
      <c r="D70" s="14">
        <v>0</v>
      </c>
      <c r="E70" s="14">
        <v>0</v>
      </c>
      <c r="F70" s="14">
        <v>5284.1</v>
      </c>
      <c r="G70" s="14">
        <v>0</v>
      </c>
      <c r="H70" s="14">
        <v>0</v>
      </c>
    </row>
    <row r="71" spans="1:12" ht="15" thickBot="1" x14ac:dyDescent="0.35">
      <c r="A71" s="13" t="s">
        <v>107</v>
      </c>
      <c r="B71" s="14">
        <v>3559.9</v>
      </c>
      <c r="C71" s="14">
        <v>10731.7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12" ht="18.600000000000001" thickBot="1" x14ac:dyDescent="0.35">
      <c r="A72" s="9"/>
    </row>
    <row r="73" spans="1:12" ht="18.600000000000001" thickBot="1" x14ac:dyDescent="0.35">
      <c r="A73" s="13" t="s">
        <v>109</v>
      </c>
      <c r="B73" s="13" t="s">
        <v>60</v>
      </c>
      <c r="C73" s="13" t="s">
        <v>61</v>
      </c>
      <c r="D73" s="13" t="s">
        <v>62</v>
      </c>
      <c r="E73" s="13" t="s">
        <v>63</v>
      </c>
      <c r="F73" s="13" t="s">
        <v>64</v>
      </c>
      <c r="G73" s="13" t="s">
        <v>65</v>
      </c>
      <c r="H73" s="13" t="s">
        <v>130</v>
      </c>
      <c r="I73" s="13" t="s">
        <v>110</v>
      </c>
      <c r="J73" s="13" t="s">
        <v>111</v>
      </c>
      <c r="K73" s="13" t="s">
        <v>112</v>
      </c>
      <c r="L73" s="13" t="s">
        <v>113</v>
      </c>
    </row>
    <row r="74" spans="1:12" ht="15" thickBot="1" x14ac:dyDescent="0.35">
      <c r="A74" s="13" t="s">
        <v>66</v>
      </c>
      <c r="B74" s="14">
        <v>3559.9</v>
      </c>
      <c r="C74" s="14">
        <v>10731.7</v>
      </c>
      <c r="D74" s="14">
        <v>0</v>
      </c>
      <c r="E74" s="14">
        <v>0</v>
      </c>
      <c r="F74" s="14">
        <v>5284.1</v>
      </c>
      <c r="G74" s="14">
        <v>0</v>
      </c>
      <c r="H74" s="14">
        <v>0</v>
      </c>
      <c r="I74" s="14">
        <v>19575.7</v>
      </c>
      <c r="J74" s="14">
        <v>15390</v>
      </c>
      <c r="K74" s="14">
        <v>-4185.7</v>
      </c>
      <c r="L74" s="14">
        <v>-27.2</v>
      </c>
    </row>
    <row r="75" spans="1:12" ht="15" thickBot="1" x14ac:dyDescent="0.35">
      <c r="A75" s="13" t="s">
        <v>67</v>
      </c>
      <c r="B75" s="14">
        <v>3559.9</v>
      </c>
      <c r="C75" s="14">
        <v>10731.7</v>
      </c>
      <c r="D75" s="14">
        <v>0</v>
      </c>
      <c r="E75" s="14">
        <v>0</v>
      </c>
      <c r="F75" s="14">
        <v>17429.8</v>
      </c>
      <c r="G75" s="14">
        <v>0</v>
      </c>
      <c r="H75" s="14">
        <v>0</v>
      </c>
      <c r="I75" s="14">
        <v>31721.4</v>
      </c>
      <c r="J75" s="14">
        <v>39890</v>
      </c>
      <c r="K75" s="14">
        <v>8168.6</v>
      </c>
      <c r="L75" s="14">
        <v>20.48</v>
      </c>
    </row>
    <row r="76" spans="1:12" ht="15" thickBot="1" x14ac:dyDescent="0.35">
      <c r="A76" s="13" t="s">
        <v>68</v>
      </c>
      <c r="B76" s="14">
        <v>3559.9</v>
      </c>
      <c r="C76" s="14">
        <v>10731.7</v>
      </c>
      <c r="D76" s="14">
        <v>0</v>
      </c>
      <c r="E76" s="14">
        <v>0</v>
      </c>
      <c r="F76" s="14">
        <v>5284.1</v>
      </c>
      <c r="G76" s="14">
        <v>0</v>
      </c>
      <c r="H76" s="14">
        <v>0</v>
      </c>
      <c r="I76" s="14">
        <v>19575.7</v>
      </c>
      <c r="J76" s="14">
        <v>18890</v>
      </c>
      <c r="K76" s="14">
        <v>-685.7</v>
      </c>
      <c r="L76" s="14">
        <v>-3.63</v>
      </c>
    </row>
    <row r="77" spans="1:12" ht="15" thickBot="1" x14ac:dyDescent="0.35">
      <c r="A77" s="13" t="s">
        <v>69</v>
      </c>
      <c r="B77" s="14">
        <v>3559.9</v>
      </c>
      <c r="C77" s="14">
        <v>10731.7</v>
      </c>
      <c r="D77" s="14">
        <v>0</v>
      </c>
      <c r="E77" s="14">
        <v>0</v>
      </c>
      <c r="F77" s="14">
        <v>5284.1</v>
      </c>
      <c r="G77" s="14">
        <v>0</v>
      </c>
      <c r="H77" s="14">
        <v>0</v>
      </c>
      <c r="I77" s="14">
        <v>19575.7</v>
      </c>
      <c r="J77" s="14">
        <v>36847</v>
      </c>
      <c r="K77" s="14">
        <v>17271.3</v>
      </c>
      <c r="L77" s="14">
        <v>46.87</v>
      </c>
    </row>
    <row r="78" spans="1:12" ht="15" thickBot="1" x14ac:dyDescent="0.35">
      <c r="A78" s="13" t="s">
        <v>70</v>
      </c>
      <c r="B78" s="14">
        <v>14662.3</v>
      </c>
      <c r="C78" s="14">
        <v>10731.7</v>
      </c>
      <c r="D78" s="14">
        <v>0</v>
      </c>
      <c r="E78" s="14">
        <v>0</v>
      </c>
      <c r="F78" s="14">
        <v>5284.1</v>
      </c>
      <c r="G78" s="14">
        <v>0</v>
      </c>
      <c r="H78" s="14">
        <v>0</v>
      </c>
      <c r="I78" s="14">
        <v>30678.2</v>
      </c>
      <c r="J78" s="14">
        <v>9690</v>
      </c>
      <c r="K78" s="14">
        <v>-20988.2</v>
      </c>
      <c r="L78" s="14">
        <v>-216.6</v>
      </c>
    </row>
    <row r="79" spans="1:12" ht="15" thickBot="1" x14ac:dyDescent="0.35">
      <c r="A79" s="13" t="s">
        <v>71</v>
      </c>
      <c r="B79" s="14">
        <v>14314.6</v>
      </c>
      <c r="C79" s="14">
        <v>10731.7</v>
      </c>
      <c r="D79" s="14">
        <v>0</v>
      </c>
      <c r="E79" s="14">
        <v>0</v>
      </c>
      <c r="F79" s="14">
        <v>5284.1</v>
      </c>
      <c r="G79" s="14">
        <v>0</v>
      </c>
      <c r="H79" s="14">
        <v>0</v>
      </c>
      <c r="I79" s="14">
        <v>30330.400000000001</v>
      </c>
      <c r="J79" s="14">
        <v>16890</v>
      </c>
      <c r="K79" s="14">
        <v>-13440.4</v>
      </c>
      <c r="L79" s="14">
        <v>-79.58</v>
      </c>
    </row>
    <row r="80" spans="1:12" ht="15" thickBot="1" x14ac:dyDescent="0.35">
      <c r="A80" s="13" t="s">
        <v>72</v>
      </c>
      <c r="B80" s="14">
        <v>14314.6</v>
      </c>
      <c r="C80" s="14">
        <v>10731.7</v>
      </c>
      <c r="D80" s="14">
        <v>0</v>
      </c>
      <c r="E80" s="14">
        <v>0</v>
      </c>
      <c r="F80" s="14">
        <v>5284.1</v>
      </c>
      <c r="G80" s="14">
        <v>0</v>
      </c>
      <c r="H80" s="14">
        <v>0</v>
      </c>
      <c r="I80" s="14">
        <v>30330.400000000001</v>
      </c>
      <c r="J80" s="14">
        <v>19600</v>
      </c>
      <c r="K80" s="14">
        <v>-10730.4</v>
      </c>
      <c r="L80" s="14">
        <v>-54.75</v>
      </c>
    </row>
    <row r="81" spans="1:12" ht="15" thickBot="1" x14ac:dyDescent="0.35">
      <c r="A81" s="13" t="s">
        <v>73</v>
      </c>
      <c r="B81" s="14">
        <v>3559.9</v>
      </c>
      <c r="C81" s="14">
        <v>10731.7</v>
      </c>
      <c r="D81" s="14">
        <v>0</v>
      </c>
      <c r="E81" s="14">
        <v>0</v>
      </c>
      <c r="F81" s="14">
        <v>5284.1</v>
      </c>
      <c r="G81" s="14">
        <v>0</v>
      </c>
      <c r="H81" s="14">
        <v>0</v>
      </c>
      <c r="I81" s="14">
        <v>19575.7</v>
      </c>
      <c r="J81" s="14">
        <v>34990</v>
      </c>
      <c r="K81" s="14">
        <v>15414.3</v>
      </c>
      <c r="L81" s="14">
        <v>44.05</v>
      </c>
    </row>
    <row r="82" spans="1:12" ht="15" thickBot="1" x14ac:dyDescent="0.35">
      <c r="A82" s="13" t="s">
        <v>74</v>
      </c>
      <c r="B82" s="14">
        <v>3559.9</v>
      </c>
      <c r="C82" s="14">
        <v>10731.7</v>
      </c>
      <c r="D82" s="14">
        <v>0</v>
      </c>
      <c r="E82" s="14">
        <v>0</v>
      </c>
      <c r="F82" s="14">
        <v>5284.1</v>
      </c>
      <c r="G82" s="14">
        <v>0</v>
      </c>
      <c r="H82" s="14">
        <v>0</v>
      </c>
      <c r="I82" s="14">
        <v>19575.7</v>
      </c>
      <c r="J82" s="14">
        <v>34190</v>
      </c>
      <c r="K82" s="14">
        <v>14614.3</v>
      </c>
      <c r="L82" s="14">
        <v>42.74</v>
      </c>
    </row>
    <row r="83" spans="1:12" ht="15" thickBot="1" x14ac:dyDescent="0.35">
      <c r="A83" s="13" t="s">
        <v>75</v>
      </c>
      <c r="B83" s="14">
        <v>3559.9</v>
      </c>
      <c r="C83" s="14">
        <v>10731.7</v>
      </c>
      <c r="D83" s="14">
        <v>0</v>
      </c>
      <c r="E83" s="14">
        <v>0</v>
      </c>
      <c r="F83" s="14">
        <v>5284.1</v>
      </c>
      <c r="G83" s="14">
        <v>0</v>
      </c>
      <c r="H83" s="14">
        <v>0</v>
      </c>
      <c r="I83" s="14">
        <v>19575.7</v>
      </c>
      <c r="J83" s="14">
        <v>33890</v>
      </c>
      <c r="K83" s="14">
        <v>14314.3</v>
      </c>
      <c r="L83" s="14">
        <v>42.24</v>
      </c>
    </row>
    <row r="84" spans="1:12" ht="15" thickBot="1" x14ac:dyDescent="0.35">
      <c r="A84" s="13" t="s">
        <v>76</v>
      </c>
      <c r="B84" s="14">
        <v>3864.1</v>
      </c>
      <c r="C84" s="14">
        <v>18168.7</v>
      </c>
      <c r="D84" s="14">
        <v>0</v>
      </c>
      <c r="E84" s="14">
        <v>0</v>
      </c>
      <c r="F84" s="14">
        <v>17429.8</v>
      </c>
      <c r="G84" s="14">
        <v>0</v>
      </c>
      <c r="H84" s="14">
        <v>0</v>
      </c>
      <c r="I84" s="14">
        <v>39462.6</v>
      </c>
      <c r="J84" s="14">
        <v>26000</v>
      </c>
      <c r="K84" s="14">
        <v>-13462.6</v>
      </c>
      <c r="L84" s="14">
        <v>-51.78</v>
      </c>
    </row>
    <row r="85" spans="1:12" ht="15" thickBot="1" x14ac:dyDescent="0.35">
      <c r="A85" s="13" t="s">
        <v>77</v>
      </c>
      <c r="B85" s="14">
        <v>14314.6</v>
      </c>
      <c r="C85" s="14">
        <v>10731.7</v>
      </c>
      <c r="D85" s="14">
        <v>0</v>
      </c>
      <c r="E85" s="14">
        <v>0</v>
      </c>
      <c r="F85" s="14">
        <v>5284.1</v>
      </c>
      <c r="G85" s="14">
        <v>0</v>
      </c>
      <c r="H85" s="14">
        <v>0</v>
      </c>
      <c r="I85" s="14">
        <v>30330.400000000001</v>
      </c>
      <c r="J85" s="14">
        <v>22190</v>
      </c>
      <c r="K85" s="14">
        <v>-8140.4</v>
      </c>
      <c r="L85" s="14">
        <v>-36.68</v>
      </c>
    </row>
    <row r="86" spans="1:12" ht="15" thickBot="1" x14ac:dyDescent="0.35">
      <c r="A86" s="13" t="s">
        <v>78</v>
      </c>
      <c r="B86" s="14">
        <v>3559.9</v>
      </c>
      <c r="C86" s="14">
        <v>10731.7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14291.6</v>
      </c>
      <c r="J86" s="14">
        <v>24690</v>
      </c>
      <c r="K86" s="14">
        <v>10398.4</v>
      </c>
      <c r="L86" s="14">
        <v>42.12</v>
      </c>
    </row>
    <row r="87" spans="1:12" ht="15" thickBot="1" x14ac:dyDescent="0.35">
      <c r="A87" s="13" t="s">
        <v>79</v>
      </c>
      <c r="B87" s="14">
        <v>14662.3</v>
      </c>
      <c r="C87" s="14">
        <v>10731.7</v>
      </c>
      <c r="D87" s="14">
        <v>0</v>
      </c>
      <c r="E87" s="14">
        <v>0</v>
      </c>
      <c r="F87" s="14">
        <v>5284.1</v>
      </c>
      <c r="G87" s="14">
        <v>0</v>
      </c>
      <c r="H87" s="14">
        <v>0</v>
      </c>
      <c r="I87" s="14">
        <v>30678.2</v>
      </c>
      <c r="J87" s="14">
        <v>21780</v>
      </c>
      <c r="K87" s="14">
        <v>-8898.2000000000007</v>
      </c>
      <c r="L87" s="14">
        <v>-40.85</v>
      </c>
    </row>
    <row r="88" spans="1:12" ht="15" thickBot="1" x14ac:dyDescent="0.35">
      <c r="A88" s="13" t="s">
        <v>80</v>
      </c>
      <c r="B88" s="14">
        <v>3559.9</v>
      </c>
      <c r="C88" s="14">
        <v>10731.7</v>
      </c>
      <c r="D88" s="14">
        <v>0</v>
      </c>
      <c r="E88" s="14">
        <v>0</v>
      </c>
      <c r="F88" s="14">
        <v>17429.8</v>
      </c>
      <c r="G88" s="14">
        <v>0</v>
      </c>
      <c r="H88" s="14">
        <v>0</v>
      </c>
      <c r="I88" s="14">
        <v>31721.4</v>
      </c>
      <c r="J88" s="14">
        <v>64790</v>
      </c>
      <c r="K88" s="14">
        <v>33068.6</v>
      </c>
      <c r="L88" s="14">
        <v>51.04</v>
      </c>
    </row>
    <row r="89" spans="1:12" ht="15" thickBot="1" x14ac:dyDescent="0.35">
      <c r="A89" s="13" t="s">
        <v>81</v>
      </c>
      <c r="B89" s="14">
        <v>14314.6</v>
      </c>
      <c r="C89" s="14">
        <v>10731.7</v>
      </c>
      <c r="D89" s="14">
        <v>0</v>
      </c>
      <c r="E89" s="14">
        <v>0</v>
      </c>
      <c r="F89" s="14">
        <v>17429.8</v>
      </c>
      <c r="G89" s="14">
        <v>0</v>
      </c>
      <c r="H89" s="14">
        <v>0</v>
      </c>
      <c r="I89" s="14">
        <v>42476.1</v>
      </c>
      <c r="J89" s="14">
        <v>8890</v>
      </c>
      <c r="K89" s="14">
        <v>-33586.1</v>
      </c>
      <c r="L89" s="14">
        <v>-377.8</v>
      </c>
    </row>
    <row r="90" spans="1:12" ht="15" thickBot="1" x14ac:dyDescent="0.35">
      <c r="A90" s="13" t="s">
        <v>82</v>
      </c>
      <c r="B90" s="14">
        <v>3559.9</v>
      </c>
      <c r="C90" s="14">
        <v>10731.7</v>
      </c>
      <c r="D90" s="14">
        <v>0</v>
      </c>
      <c r="E90" s="14">
        <v>0</v>
      </c>
      <c r="F90" s="14">
        <v>5284.1</v>
      </c>
      <c r="G90" s="14">
        <v>0</v>
      </c>
      <c r="H90" s="14">
        <v>0</v>
      </c>
      <c r="I90" s="14">
        <v>19575.7</v>
      </c>
      <c r="J90" s="14">
        <v>8190</v>
      </c>
      <c r="K90" s="14">
        <v>-11385.7</v>
      </c>
      <c r="L90" s="14">
        <v>-139.02000000000001</v>
      </c>
    </row>
    <row r="91" spans="1:12" ht="15" thickBot="1" x14ac:dyDescent="0.35">
      <c r="A91" s="13" t="s">
        <v>83</v>
      </c>
      <c r="B91" s="14">
        <v>14314.6</v>
      </c>
      <c r="C91" s="14">
        <v>10731.7</v>
      </c>
      <c r="D91" s="14">
        <v>0</v>
      </c>
      <c r="E91" s="14">
        <v>0</v>
      </c>
      <c r="F91" s="14">
        <v>5284.1</v>
      </c>
      <c r="G91" s="14">
        <v>0</v>
      </c>
      <c r="H91" s="14">
        <v>0</v>
      </c>
      <c r="I91" s="14">
        <v>30330.400000000001</v>
      </c>
      <c r="J91" s="14">
        <v>17150</v>
      </c>
      <c r="K91" s="14">
        <v>-13180.4</v>
      </c>
      <c r="L91" s="14">
        <v>-76.849999999999994</v>
      </c>
    </row>
    <row r="92" spans="1:12" ht="15" thickBot="1" x14ac:dyDescent="0.35">
      <c r="A92" s="13" t="s">
        <v>84</v>
      </c>
      <c r="B92" s="14">
        <v>14314.6</v>
      </c>
      <c r="C92" s="14">
        <v>10731.7</v>
      </c>
      <c r="D92" s="14">
        <v>0</v>
      </c>
      <c r="E92" s="14">
        <v>0</v>
      </c>
      <c r="F92" s="14">
        <v>5284.1</v>
      </c>
      <c r="G92" s="14">
        <v>0</v>
      </c>
      <c r="H92" s="14">
        <v>0</v>
      </c>
      <c r="I92" s="14">
        <v>30330.400000000001</v>
      </c>
      <c r="J92" s="14">
        <v>60890</v>
      </c>
      <c r="K92" s="14">
        <v>30559.599999999999</v>
      </c>
      <c r="L92" s="14">
        <v>50.19</v>
      </c>
    </row>
    <row r="93" spans="1:12" ht="15" thickBot="1" x14ac:dyDescent="0.35">
      <c r="A93" s="13" t="s">
        <v>85</v>
      </c>
      <c r="B93" s="14">
        <v>14314.6</v>
      </c>
      <c r="C93" s="14">
        <v>10731.7</v>
      </c>
      <c r="D93" s="14">
        <v>0</v>
      </c>
      <c r="E93" s="14">
        <v>0</v>
      </c>
      <c r="F93" s="14">
        <v>5284.1</v>
      </c>
      <c r="G93" s="14">
        <v>0</v>
      </c>
      <c r="H93" s="14">
        <v>0</v>
      </c>
      <c r="I93" s="14">
        <v>30330.400000000001</v>
      </c>
      <c r="J93" s="14">
        <v>16480</v>
      </c>
      <c r="K93" s="14">
        <v>-13850.4</v>
      </c>
      <c r="L93" s="14">
        <v>-84.04</v>
      </c>
    </row>
    <row r="94" spans="1:12" ht="15" thickBot="1" x14ac:dyDescent="0.35"/>
    <row r="95" spans="1:12" ht="18.600000000000001" thickBot="1" x14ac:dyDescent="0.35">
      <c r="A95" s="15" t="s">
        <v>114</v>
      </c>
      <c r="B95" s="16">
        <v>50260.800000000003</v>
      </c>
    </row>
    <row r="96" spans="1:12" ht="18.600000000000001" thickBot="1" x14ac:dyDescent="0.35">
      <c r="A96" s="15" t="s">
        <v>115</v>
      </c>
      <c r="B96" s="16">
        <v>14291.6</v>
      </c>
    </row>
    <row r="97" spans="1:2" ht="18.600000000000001" thickBot="1" x14ac:dyDescent="0.35">
      <c r="A97" s="15" t="s">
        <v>116</v>
      </c>
      <c r="B97" s="16">
        <v>540041.80000000005</v>
      </c>
    </row>
    <row r="98" spans="1:2" ht="18.600000000000001" thickBot="1" x14ac:dyDescent="0.35">
      <c r="A98" s="15" t="s">
        <v>117</v>
      </c>
      <c r="B98" s="16">
        <v>531317</v>
      </c>
    </row>
    <row r="99" spans="1:2" ht="27.6" thickBot="1" x14ac:dyDescent="0.35">
      <c r="A99" s="15" t="s">
        <v>118</v>
      </c>
      <c r="B99" s="16">
        <v>8724.7999999999993</v>
      </c>
    </row>
    <row r="100" spans="1:2" ht="27.6" thickBot="1" x14ac:dyDescent="0.35">
      <c r="A100" s="15" t="s">
        <v>119</v>
      </c>
      <c r="B100" s="16"/>
    </row>
    <row r="101" spans="1:2" ht="27.6" thickBot="1" x14ac:dyDescent="0.35">
      <c r="A101" s="15" t="s">
        <v>120</v>
      </c>
      <c r="B101" s="16"/>
    </row>
    <row r="102" spans="1:2" ht="18.600000000000001" thickBot="1" x14ac:dyDescent="0.35">
      <c r="A102" s="15" t="s">
        <v>121</v>
      </c>
      <c r="B102" s="16">
        <v>0</v>
      </c>
    </row>
    <row r="104" spans="1:2" x14ac:dyDescent="0.3">
      <c r="A104" s="1" t="s">
        <v>122</v>
      </c>
    </row>
    <row r="106" spans="1:2" x14ac:dyDescent="0.3">
      <c r="A106" s="17" t="s">
        <v>123</v>
      </c>
    </row>
    <row r="107" spans="1:2" x14ac:dyDescent="0.3">
      <c r="A107" s="17" t="s">
        <v>149</v>
      </c>
    </row>
  </sheetData>
  <hyperlinks>
    <hyperlink ref="A104" r:id="rId1" display="https://miau.my-x.hu/myx-free/coco/test/108817820231204202252.html" xr:uid="{EFF460F8-4E06-4173-8A86-CBDAD47A9427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6F5AA-F42A-4F63-9F24-2EE013ABCDBA}">
  <sheetPr>
    <tabColor theme="4"/>
  </sheetPr>
  <dimension ref="A1:C10"/>
  <sheetViews>
    <sheetView tabSelected="1" zoomScale="52" zoomScaleNormal="52" workbookViewId="0"/>
  </sheetViews>
  <sheetFormatPr defaultRowHeight="14.4" x14ac:dyDescent="0.3"/>
  <cols>
    <col min="1" max="1" width="28.44140625" bestFit="1" customWidth="1"/>
    <col min="2" max="2" width="246.109375" customWidth="1"/>
    <col min="3" max="3" width="20.44140625" bestFit="1" customWidth="1"/>
  </cols>
  <sheetData>
    <row r="1" spans="1:3" x14ac:dyDescent="0.3">
      <c r="A1" s="24" t="s">
        <v>206</v>
      </c>
      <c r="B1" s="25" t="s">
        <v>207</v>
      </c>
      <c r="C1" s="24" t="s">
        <v>208</v>
      </c>
    </row>
    <row r="2" spans="1:3" x14ac:dyDescent="0.3">
      <c r="A2" s="24" t="s">
        <v>196</v>
      </c>
      <c r="B2" s="25" t="s">
        <v>198</v>
      </c>
    </row>
    <row r="3" spans="1:3" x14ac:dyDescent="0.3">
      <c r="A3" s="24" t="s">
        <v>199</v>
      </c>
      <c r="B3" s="1" t="s">
        <v>216</v>
      </c>
    </row>
    <row r="4" spans="1:3" x14ac:dyDescent="0.3">
      <c r="A4" s="1" t="s">
        <v>200</v>
      </c>
      <c r="B4" s="25" t="s">
        <v>201</v>
      </c>
    </row>
    <row r="5" spans="1:3" x14ac:dyDescent="0.3">
      <c r="A5" s="1" t="s">
        <v>197</v>
      </c>
      <c r="B5" s="25" t="s">
        <v>202</v>
      </c>
    </row>
    <row r="6" spans="1:3" x14ac:dyDescent="0.3">
      <c r="A6" s="1" t="s">
        <v>203</v>
      </c>
      <c r="B6" s="25" t="s">
        <v>204</v>
      </c>
      <c r="C6" s="1" t="s">
        <v>205</v>
      </c>
    </row>
    <row r="7" spans="1:3" x14ac:dyDescent="0.3">
      <c r="A7" s="1" t="s">
        <v>210</v>
      </c>
      <c r="B7" s="25" t="s">
        <v>209</v>
      </c>
    </row>
    <row r="8" spans="1:3" ht="27" customHeight="1" x14ac:dyDescent="0.3">
      <c r="A8" s="24" t="s">
        <v>211</v>
      </c>
      <c r="B8" s="25" t="s">
        <v>212</v>
      </c>
      <c r="C8" s="24" t="s">
        <v>213</v>
      </c>
    </row>
    <row r="9" spans="1:3" ht="20.25" customHeight="1" x14ac:dyDescent="0.3">
      <c r="A9" s="1" t="s">
        <v>214</v>
      </c>
      <c r="B9" s="25" t="s">
        <v>217</v>
      </c>
      <c r="C9" s="24" t="s">
        <v>215</v>
      </c>
    </row>
    <row r="10" spans="1:3" x14ac:dyDescent="0.3">
      <c r="A10" s="24" t="s">
        <v>15</v>
      </c>
      <c r="B10" t="s">
        <v>218</v>
      </c>
    </row>
  </sheetData>
  <hyperlinks>
    <hyperlink ref="A2" location="'Első próbálkozás'!E34" display="Első próbálkozásom" xr:uid="{885FBD36-3E62-4FDC-A7EC-49B70574EC5D}"/>
    <hyperlink ref="A5" location="'Első próbálkozás'!S34" display="Első eredményünk" xr:uid="{02E5CE62-7077-4DFA-A1A3-E9A6C1772898}"/>
    <hyperlink ref="A3" location="'1. Coco számitások'!A74" display="Első számitásunk " xr:uid="{D92CF244-0F33-4C74-AB04-167BFB132FF3}"/>
    <hyperlink ref="B3" r:id="rId1" display="https://miau.my-x.hu/myx-free/coco/beker_std.php    " xr:uid="{D9C594B1-9655-412D-8C65-D1BC4ABC1A62}"/>
    <hyperlink ref="A4" location="'Validáció eredménye'!B8" display="Első validáció számitásunk" xr:uid="{D356F810-9C84-4A0D-8FF3-4EC2071ED4CC}"/>
    <hyperlink ref="A6" location="'Második próbálkozás'!E34" display="Második próbálkozás" xr:uid="{D527D931-6A89-4EB5-BD45-6AFB45FF7D10}"/>
    <hyperlink ref="C6" location="'Második próbálkozás'!O32" display="2 naiv átl. kollerációja" xr:uid="{636D8A7B-C608-4C5A-B317-666E293C231D}"/>
    <hyperlink ref="A1" location="'Ár adatok'!B2" display="Forrás az átlag árakhoz" xr:uid="{C18A76D8-BCFF-4D60-B588-9B22106DFA40}"/>
    <hyperlink ref="C1" location="'Átlag áraik márkáként'!A4" display="Átlag ár táblázat" xr:uid="{57DD8673-7E27-4225-9B04-D6EECE651F63}"/>
    <hyperlink ref="A7" location="'Harmadik próbálkozás'!J26" display="Utolsó adat javitás" xr:uid="{F80BE189-9BDC-4A05-B36E-4A4F25C12048}"/>
    <hyperlink ref="A8" location="'3. Coco számitások'!A73" display="Utolsó táblázatom" xr:uid="{1078BAB4-9DD0-4EB9-9DA5-A4C113341F83}"/>
    <hyperlink ref="C8" location="'3. Coco számitások'!K8" display="'3. Coco számitások'!K8" xr:uid="{90470403-4ACB-4156-B215-B76BCE961384}"/>
    <hyperlink ref="A9" location="'Validáció számitás'!K74" display="Validáció számitás eredménye" xr:uid="{C996909F-9AE5-4680-BD9B-F43AD68F6767}"/>
    <hyperlink ref="C9" location="'Harmadik próbálkozás'!R34" display="Delta,inverz oszlop" xr:uid="{782DA515-4D6B-4057-9D92-03E2878FE1A4}"/>
    <hyperlink ref="A10" location="'Harmadik próbálkozás'!B46" display="Logitech G502 X Black " xr:uid="{8CF9B044-56A0-47A9-8200-13CA1D39158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Első próbálkozás</vt:lpstr>
      <vt:lpstr>Átlag áraik márkáként</vt:lpstr>
      <vt:lpstr>Ár adatok</vt:lpstr>
      <vt:lpstr>1. Coco számitások</vt:lpstr>
      <vt:lpstr>Validáció eredménye</vt:lpstr>
      <vt:lpstr>Második próbálkozás</vt:lpstr>
      <vt:lpstr>Harmadik próbálkozás</vt:lpstr>
      <vt:lpstr>3. Coco számitások</vt:lpstr>
      <vt:lpstr>Validáció számitás</vt:lpstr>
      <vt:lpstr>Információk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Tóbiás Bence Tibor</dc:creator>
  <cp:lastModifiedBy>Lttd</cp:lastModifiedBy>
  <dcterms:created xsi:type="dcterms:W3CDTF">2023-12-01T08:08:44Z</dcterms:created>
  <dcterms:modified xsi:type="dcterms:W3CDTF">2023-12-04T21:22:09Z</dcterms:modified>
</cp:coreProperties>
</file>