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28294\var\www\miau\data\bprof\2023\osz\rapid\"/>
    </mc:Choice>
  </mc:AlternateContent>
  <xr:revisionPtr revIDLastSave="0" documentId="13_ncr:1_{747A9671-F370-4715-B3B0-547A45FDA2FD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Info" sheetId="3" r:id="rId1"/>
    <sheet name="OAM" sheetId="1" r:id="rId2"/>
    <sheet name="FORM" sheetId="6" r:id="rId3"/>
    <sheet name="Ár-Teljesítméy" sheetId="7" r:id="rId4"/>
    <sheet name="transzponált_sorrendek" sheetId="8" r:id="rId5"/>
    <sheet name="step1" sheetId="9" r:id="rId6"/>
    <sheet name="step2of2" sheetId="10" r:id="rId7"/>
    <sheet name="muszakilag legjobb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" i="11" l="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X35" i="10" a="1"/>
  <c r="X35" i="10" s="1"/>
  <c r="W35" i="10" a="1"/>
  <c r="W35" i="10" s="1"/>
  <c r="A41" i="10"/>
  <c r="A40" i="10"/>
  <c r="A39" i="10"/>
  <c r="A38" i="10"/>
  <c r="A37" i="10"/>
  <c r="A36" i="10"/>
  <c r="A35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Z7" i="9"/>
  <c r="AT7" i="9" s="1"/>
  <c r="Y7" i="9"/>
  <c r="AS7" i="9" s="1"/>
  <c r="X7" i="9"/>
  <c r="AR7" i="9" s="1"/>
  <c r="W7" i="9"/>
  <c r="AQ7" i="9" s="1"/>
  <c r="V7" i="9"/>
  <c r="AP7" i="9" s="1"/>
  <c r="U7" i="9"/>
  <c r="AO7" i="9" s="1"/>
  <c r="T7" i="9"/>
  <c r="AN7" i="9" s="1"/>
  <c r="S7" i="9"/>
  <c r="R7" i="9"/>
  <c r="AM7" i="9" s="1"/>
  <c r="Q7" i="9"/>
  <c r="AL7" i="9" s="1"/>
  <c r="P7" i="9"/>
  <c r="AK7" i="9" s="1"/>
  <c r="O7" i="9"/>
  <c r="AJ7" i="9" s="1"/>
  <c r="N7" i="9"/>
  <c r="AI7" i="9" s="1"/>
  <c r="M7" i="9"/>
  <c r="L7" i="9"/>
  <c r="AH7" i="9" s="1"/>
  <c r="K7" i="9"/>
  <c r="AG7" i="9" s="1"/>
  <c r="J7" i="9"/>
  <c r="AF7" i="9" s="1"/>
  <c r="I7" i="9"/>
  <c r="AE7" i="9" s="1"/>
  <c r="H7" i="9"/>
  <c r="G7" i="9"/>
  <c r="F7" i="9"/>
  <c r="E7" i="9"/>
  <c r="AD7" i="9" s="1"/>
  <c r="D7" i="9"/>
  <c r="AC7" i="9" s="1"/>
  <c r="C7" i="9"/>
  <c r="B7" i="9"/>
  <c r="B2" i="8" a="1"/>
  <c r="B2" i="8" s="1"/>
  <c r="U28" i="7"/>
  <c r="T28" i="7"/>
  <c r="S28" i="7"/>
  <c r="R28" i="7"/>
  <c r="Q28" i="7"/>
  <c r="P28" i="7"/>
  <c r="O28" i="7"/>
  <c r="U27" i="7"/>
  <c r="T27" i="7"/>
  <c r="S27" i="7"/>
  <c r="R27" i="7"/>
  <c r="Q27" i="7"/>
  <c r="P27" i="7"/>
  <c r="O27" i="7"/>
  <c r="U26" i="7"/>
  <c r="T26" i="7"/>
  <c r="S26" i="7"/>
  <c r="R26" i="7"/>
  <c r="Q26" i="7"/>
  <c r="P26" i="7"/>
  <c r="O26" i="7"/>
  <c r="U25" i="7"/>
  <c r="T25" i="7"/>
  <c r="S25" i="7"/>
  <c r="R25" i="7"/>
  <c r="Q25" i="7"/>
  <c r="P25" i="7"/>
  <c r="O25" i="7"/>
  <c r="U24" i="7"/>
  <c r="T24" i="7"/>
  <c r="S24" i="7"/>
  <c r="R24" i="7"/>
  <c r="Q24" i="7"/>
  <c r="P24" i="7"/>
  <c r="O24" i="7"/>
  <c r="U23" i="7"/>
  <c r="T23" i="7"/>
  <c r="S23" i="7"/>
  <c r="R23" i="7"/>
  <c r="Q23" i="7"/>
  <c r="P23" i="7"/>
  <c r="O23" i="7"/>
  <c r="U22" i="7"/>
  <c r="T22" i="7"/>
  <c r="S22" i="7"/>
  <c r="R22" i="7"/>
  <c r="Q22" i="7"/>
  <c r="P22" i="7"/>
  <c r="O22" i="7"/>
  <c r="U21" i="7"/>
  <c r="T21" i="7"/>
  <c r="S21" i="7"/>
  <c r="R21" i="7"/>
  <c r="Q21" i="7"/>
  <c r="P21" i="7"/>
  <c r="O21" i="7"/>
  <c r="U20" i="7"/>
  <c r="T20" i="7"/>
  <c r="S20" i="7"/>
  <c r="R20" i="7"/>
  <c r="Q20" i="7"/>
  <c r="P20" i="7"/>
  <c r="O20" i="7"/>
  <c r="U19" i="7"/>
  <c r="T19" i="7"/>
  <c r="S19" i="7"/>
  <c r="R19" i="7"/>
  <c r="Q19" i="7"/>
  <c r="P19" i="7"/>
  <c r="O19" i="7"/>
  <c r="U18" i="7"/>
  <c r="T18" i="7"/>
  <c r="S18" i="7"/>
  <c r="R18" i="7"/>
  <c r="Q18" i="7"/>
  <c r="P18" i="7"/>
  <c r="O18" i="7"/>
  <c r="U17" i="7"/>
  <c r="T17" i="7"/>
  <c r="S17" i="7"/>
  <c r="R17" i="7"/>
  <c r="Q17" i="7"/>
  <c r="P17" i="7"/>
  <c r="O17" i="7"/>
  <c r="U16" i="7"/>
  <c r="T16" i="7"/>
  <c r="S16" i="7"/>
  <c r="R16" i="7"/>
  <c r="Q16" i="7"/>
  <c r="P16" i="7"/>
  <c r="O16" i="7"/>
  <c r="U15" i="7"/>
  <c r="T15" i="7"/>
  <c r="S15" i="7"/>
  <c r="R15" i="7"/>
  <c r="Q15" i="7"/>
  <c r="P15" i="7"/>
  <c r="O15" i="7"/>
  <c r="U14" i="7"/>
  <c r="T14" i="7"/>
  <c r="S14" i="7"/>
  <c r="R14" i="7"/>
  <c r="Q14" i="7"/>
  <c r="P14" i="7"/>
  <c r="O14" i="7"/>
  <c r="U13" i="7"/>
  <c r="T13" i="7"/>
  <c r="S13" i="7"/>
  <c r="R13" i="7"/>
  <c r="Q13" i="7"/>
  <c r="P13" i="7"/>
  <c r="O13" i="7"/>
  <c r="U12" i="7"/>
  <c r="T12" i="7"/>
  <c r="S12" i="7"/>
  <c r="R12" i="7"/>
  <c r="Q12" i="7"/>
  <c r="P12" i="7"/>
  <c r="O12" i="7"/>
  <c r="U11" i="7"/>
  <c r="T11" i="7"/>
  <c r="S11" i="7"/>
  <c r="R11" i="7"/>
  <c r="Q11" i="7"/>
  <c r="P11" i="7"/>
  <c r="O11" i="7"/>
  <c r="U10" i="7"/>
  <c r="T10" i="7"/>
  <c r="S10" i="7"/>
  <c r="R10" i="7"/>
  <c r="Q10" i="7"/>
  <c r="P10" i="7"/>
  <c r="O10" i="7"/>
  <c r="U9" i="7"/>
  <c r="T9" i="7"/>
  <c r="S9" i="7"/>
  <c r="R9" i="7"/>
  <c r="Q9" i="7"/>
  <c r="P9" i="7"/>
  <c r="O9" i="7"/>
  <c r="U8" i="7"/>
  <c r="T8" i="7"/>
  <c r="S8" i="7"/>
  <c r="R8" i="7"/>
  <c r="Q8" i="7"/>
  <c r="P8" i="7"/>
  <c r="O8" i="7"/>
  <c r="U7" i="7"/>
  <c r="T7" i="7"/>
  <c r="S7" i="7"/>
  <c r="R7" i="7"/>
  <c r="Q7" i="7"/>
  <c r="P7" i="7"/>
  <c r="O7" i="7"/>
  <c r="U6" i="7"/>
  <c r="T6" i="7"/>
  <c r="S6" i="7"/>
  <c r="R6" i="7"/>
  <c r="Q6" i="7"/>
  <c r="P6" i="7"/>
  <c r="O6" i="7"/>
  <c r="U5" i="7"/>
  <c r="T5" i="7"/>
  <c r="S5" i="7"/>
  <c r="R5" i="7"/>
  <c r="Q5" i="7"/>
  <c r="P5" i="7"/>
  <c r="O5" i="7"/>
  <c r="D28" i="7"/>
  <c r="E28" i="7"/>
  <c r="F28" i="7"/>
  <c r="G28" i="7"/>
  <c r="H28" i="7"/>
  <c r="I28" i="7"/>
  <c r="D27" i="7"/>
  <c r="E27" i="7"/>
  <c r="F27" i="7"/>
  <c r="G27" i="7"/>
  <c r="H27" i="7"/>
  <c r="I27" i="7"/>
  <c r="D26" i="7"/>
  <c r="E26" i="7"/>
  <c r="F26" i="7"/>
  <c r="G26" i="7"/>
  <c r="H26" i="7"/>
  <c r="I26" i="7"/>
  <c r="D25" i="7"/>
  <c r="E25" i="7"/>
  <c r="F25" i="7"/>
  <c r="G25" i="7"/>
  <c r="H25" i="7"/>
  <c r="I25" i="7"/>
  <c r="D24" i="7"/>
  <c r="E24" i="7"/>
  <c r="F24" i="7"/>
  <c r="G24" i="7"/>
  <c r="H24" i="7"/>
  <c r="I24" i="7"/>
  <c r="D23" i="7"/>
  <c r="E23" i="7"/>
  <c r="F23" i="7"/>
  <c r="G23" i="7"/>
  <c r="H23" i="7"/>
  <c r="I23" i="7"/>
  <c r="C23" i="7"/>
  <c r="C24" i="7"/>
  <c r="C25" i="7"/>
  <c r="C26" i="7"/>
  <c r="C27" i="7"/>
  <c r="C28" i="7"/>
  <c r="D22" i="7"/>
  <c r="E22" i="7"/>
  <c r="F22" i="7"/>
  <c r="G22" i="7"/>
  <c r="H22" i="7"/>
  <c r="I22" i="7"/>
  <c r="C22" i="7"/>
  <c r="C21" i="7"/>
  <c r="D21" i="7"/>
  <c r="E21" i="7"/>
  <c r="F21" i="7"/>
  <c r="G21" i="7"/>
  <c r="H21" i="7"/>
  <c r="I21" i="7"/>
  <c r="D20" i="7"/>
  <c r="E20" i="7"/>
  <c r="F20" i="7"/>
  <c r="G20" i="7"/>
  <c r="H20" i="7"/>
  <c r="I20" i="7"/>
  <c r="C20" i="7"/>
  <c r="D17" i="7"/>
  <c r="E17" i="7"/>
  <c r="F17" i="7"/>
  <c r="G17" i="7"/>
  <c r="H17" i="7"/>
  <c r="I17" i="7"/>
  <c r="C17" i="7"/>
  <c r="C18" i="7"/>
  <c r="D15" i="7"/>
  <c r="E15" i="7"/>
  <c r="F15" i="7"/>
  <c r="G15" i="7"/>
  <c r="H15" i="7"/>
  <c r="I15" i="7"/>
  <c r="C15" i="7"/>
  <c r="C16" i="7"/>
  <c r="D14" i="7"/>
  <c r="E14" i="7"/>
  <c r="F14" i="7"/>
  <c r="G14" i="7"/>
  <c r="H14" i="7"/>
  <c r="I14" i="7"/>
  <c r="C14" i="7"/>
  <c r="D13" i="7"/>
  <c r="E13" i="7"/>
  <c r="F13" i="7"/>
  <c r="G13" i="7"/>
  <c r="H13" i="7"/>
  <c r="I13" i="7"/>
  <c r="C13" i="7"/>
  <c r="D12" i="7"/>
  <c r="E12" i="7"/>
  <c r="F12" i="7"/>
  <c r="G12" i="7"/>
  <c r="H12" i="7"/>
  <c r="I12" i="7"/>
  <c r="C12" i="7"/>
  <c r="C11" i="7"/>
  <c r="D8" i="7"/>
  <c r="E8" i="7"/>
  <c r="F8" i="7"/>
  <c r="G8" i="7"/>
  <c r="H8" i="7"/>
  <c r="I8" i="7"/>
  <c r="C8" i="7"/>
  <c r="C9" i="7"/>
  <c r="D5" i="7"/>
  <c r="E5" i="7"/>
  <c r="F5" i="7"/>
  <c r="G5" i="7"/>
  <c r="H5" i="7"/>
  <c r="I5" i="7"/>
  <c r="C5" i="7"/>
  <c r="C6" i="7"/>
  <c r="A4" i="7" a="1"/>
  <c r="A4" i="7" s="1"/>
  <c r="N4" i="7" s="1"/>
  <c r="D19" i="7"/>
  <c r="E19" i="7"/>
  <c r="F19" i="7"/>
  <c r="G19" i="7"/>
  <c r="H19" i="7"/>
  <c r="I19" i="7"/>
  <c r="C19" i="7"/>
  <c r="D18" i="7"/>
  <c r="E18" i="7"/>
  <c r="F18" i="7"/>
  <c r="G18" i="7"/>
  <c r="H18" i="7"/>
  <c r="I18" i="7"/>
  <c r="D16" i="7"/>
  <c r="E16" i="7"/>
  <c r="F16" i="7"/>
  <c r="G16" i="7"/>
  <c r="H16" i="7"/>
  <c r="I16" i="7"/>
  <c r="D11" i="7"/>
  <c r="E11" i="7"/>
  <c r="F11" i="7"/>
  <c r="G11" i="7"/>
  <c r="H11" i="7"/>
  <c r="I11" i="7"/>
  <c r="D10" i="7"/>
  <c r="E10" i="7"/>
  <c r="F10" i="7"/>
  <c r="G10" i="7"/>
  <c r="H10" i="7"/>
  <c r="I10" i="7"/>
  <c r="C10" i="7"/>
  <c r="D9" i="7"/>
  <c r="E9" i="7"/>
  <c r="F9" i="7"/>
  <c r="G9" i="7"/>
  <c r="H9" i="7"/>
  <c r="I9" i="7"/>
  <c r="D7" i="7"/>
  <c r="E7" i="7"/>
  <c r="F7" i="7"/>
  <c r="G7" i="7"/>
  <c r="H7" i="7"/>
  <c r="I7" i="7"/>
  <c r="C7" i="7"/>
  <c r="D6" i="7"/>
  <c r="E6" i="7"/>
  <c r="F6" i="7"/>
  <c r="G6" i="7"/>
  <c r="H6" i="7"/>
  <c r="I6" i="7"/>
  <c r="D29" i="7"/>
  <c r="P29" i="7" s="1"/>
  <c r="E29" i="7"/>
  <c r="Q29" i="7" s="1"/>
  <c r="F29" i="7"/>
  <c r="R29" i="7" s="1"/>
  <c r="G29" i="7"/>
  <c r="S29" i="7" s="1"/>
  <c r="H29" i="7"/>
  <c r="T29" i="7" s="1"/>
  <c r="I29" i="7"/>
  <c r="U29" i="7" s="1"/>
  <c r="C29" i="7"/>
  <c r="O29" i="7" s="1"/>
  <c r="C4" i="7" a="1"/>
  <c r="C4" i="7" s="1"/>
  <c r="O4" i="7" s="1"/>
  <c r="E18" i="6"/>
  <c r="F18" i="6"/>
  <c r="G18" i="6"/>
  <c r="H18" i="6"/>
  <c r="I18" i="6"/>
  <c r="J18" i="6"/>
  <c r="E17" i="6"/>
  <c r="F17" i="6"/>
  <c r="G17" i="6"/>
  <c r="H17" i="6"/>
  <c r="I17" i="6"/>
  <c r="J17" i="6"/>
  <c r="E16" i="6"/>
  <c r="F16" i="6"/>
  <c r="G16" i="6"/>
  <c r="H16" i="6"/>
  <c r="I16" i="6"/>
  <c r="J16" i="6"/>
  <c r="E15" i="6"/>
  <c r="F15" i="6"/>
  <c r="G15" i="6"/>
  <c r="H15" i="6"/>
  <c r="I15" i="6"/>
  <c r="J15" i="6"/>
  <c r="E14" i="6"/>
  <c r="F14" i="6"/>
  <c r="G14" i="6"/>
  <c r="H14" i="6"/>
  <c r="I14" i="6"/>
  <c r="J14" i="6"/>
  <c r="E13" i="6"/>
  <c r="F13" i="6"/>
  <c r="G13" i="6"/>
  <c r="H13" i="6"/>
  <c r="I13" i="6"/>
  <c r="J13" i="6"/>
  <c r="E12" i="6"/>
  <c r="F12" i="6"/>
  <c r="G12" i="6"/>
  <c r="H12" i="6"/>
  <c r="I12" i="6"/>
  <c r="J12" i="6"/>
  <c r="E11" i="6"/>
  <c r="F11" i="6"/>
  <c r="G11" i="6"/>
  <c r="H11" i="6"/>
  <c r="I11" i="6"/>
  <c r="J11" i="6"/>
  <c r="E10" i="6"/>
  <c r="F10" i="6"/>
  <c r="G10" i="6"/>
  <c r="H10" i="6"/>
  <c r="I10" i="6"/>
  <c r="J10" i="6"/>
  <c r="E9" i="6"/>
  <c r="F9" i="6"/>
  <c r="G9" i="6"/>
  <c r="H9" i="6"/>
  <c r="I9" i="6"/>
  <c r="J9" i="6"/>
  <c r="D18" i="6"/>
  <c r="D17" i="6"/>
  <c r="D16" i="6"/>
  <c r="D15" i="6"/>
  <c r="D14" i="6"/>
  <c r="D13" i="6"/>
  <c r="D12" i="6"/>
  <c r="D11" i="6"/>
  <c r="D10" i="6"/>
  <c r="D9" i="6"/>
  <c r="J5" i="6"/>
  <c r="J6" i="6"/>
  <c r="J7" i="6"/>
  <c r="J8" i="6"/>
  <c r="I5" i="6"/>
  <c r="I6" i="6"/>
  <c r="I7" i="6"/>
  <c r="I8" i="6"/>
  <c r="H5" i="6"/>
  <c r="H6" i="6"/>
  <c r="H7" i="6"/>
  <c r="H8" i="6"/>
  <c r="G5" i="6"/>
  <c r="G6" i="6"/>
  <c r="G7" i="6"/>
  <c r="G8" i="6"/>
  <c r="F5" i="6"/>
  <c r="F6" i="6"/>
  <c r="F7" i="6"/>
  <c r="F8" i="6"/>
  <c r="E5" i="6"/>
  <c r="E6" i="6"/>
  <c r="E7" i="6"/>
  <c r="E8" i="6"/>
  <c r="D5" i="6"/>
  <c r="D6" i="6"/>
  <c r="D7" i="6"/>
  <c r="D8" i="6"/>
  <c r="R5" i="6" a="1"/>
  <c r="R5" i="6" s="1"/>
  <c r="Q5" i="6" a="1"/>
  <c r="Q5" i="6" s="1"/>
  <c r="P5" i="6" a="1"/>
  <c r="P5" i="6" s="1"/>
  <c r="O5" i="6" a="1"/>
  <c r="O5" i="6" s="1"/>
  <c r="J4" i="6"/>
  <c r="I4" i="6"/>
  <c r="H4" i="6"/>
  <c r="G4" i="6"/>
  <c r="F4" i="6"/>
  <c r="E4" i="6"/>
  <c r="D4" i="6"/>
  <c r="N5" i="6" a="1"/>
  <c r="N5" i="6" s="1"/>
  <c r="E3" i="6"/>
  <c r="F3" i="6"/>
  <c r="G3" i="6"/>
  <c r="H3" i="6"/>
  <c r="I3" i="6"/>
  <c r="J3" i="6"/>
  <c r="D3" i="6"/>
  <c r="A18" i="6"/>
  <c r="A17" i="6"/>
  <c r="A16" i="6"/>
  <c r="A15" i="6"/>
  <c r="A14" i="6"/>
  <c r="A13" i="6"/>
  <c r="A12" i="6"/>
  <c r="A11" i="6"/>
  <c r="A10" i="6"/>
  <c r="A9" i="6"/>
  <c r="AA9" i="8" l="1"/>
  <c r="S9" i="8"/>
  <c r="K9" i="8"/>
  <c r="C9" i="8"/>
  <c r="U8" i="8"/>
  <c r="M8" i="8"/>
  <c r="E8" i="8"/>
  <c r="W7" i="8"/>
  <c r="O7" i="8"/>
  <c r="G7" i="8"/>
  <c r="Y6" i="8"/>
  <c r="Q6" i="8"/>
  <c r="I6" i="8"/>
  <c r="AA5" i="8"/>
  <c r="S5" i="8"/>
  <c r="K5" i="8"/>
  <c r="C5" i="8"/>
  <c r="U4" i="8"/>
  <c r="M4" i="8"/>
  <c r="E4" i="8"/>
  <c r="W3" i="8"/>
  <c r="O3" i="8"/>
  <c r="G3" i="8"/>
  <c r="Y2" i="8"/>
  <c r="Q2" i="8"/>
  <c r="I2" i="8"/>
  <c r="Z9" i="8"/>
  <c r="R9" i="8"/>
  <c r="J9" i="8"/>
  <c r="B9" i="8"/>
  <c r="T8" i="8"/>
  <c r="L8" i="8"/>
  <c r="D8" i="8"/>
  <c r="V7" i="8"/>
  <c r="N7" i="8"/>
  <c r="F7" i="8"/>
  <c r="X6" i="8"/>
  <c r="P6" i="8"/>
  <c r="H6" i="8"/>
  <c r="Z5" i="8"/>
  <c r="R5" i="8"/>
  <c r="J5" i="8"/>
  <c r="B5" i="8"/>
  <c r="T4" i="8"/>
  <c r="L4" i="8"/>
  <c r="D4" i="8"/>
  <c r="V3" i="8"/>
  <c r="N3" i="8"/>
  <c r="F3" i="8"/>
  <c r="X2" i="8"/>
  <c r="P2" i="8"/>
  <c r="H2" i="8"/>
  <c r="Y9" i="8"/>
  <c r="Q9" i="8"/>
  <c r="I9" i="8"/>
  <c r="AA8" i="8"/>
  <c r="S8" i="8"/>
  <c r="K8" i="8"/>
  <c r="C8" i="8"/>
  <c r="U7" i="8"/>
  <c r="M7" i="8"/>
  <c r="E7" i="8"/>
  <c r="W6" i="8"/>
  <c r="O6" i="8"/>
  <c r="G6" i="8"/>
  <c r="Y5" i="8"/>
  <c r="Q5" i="8"/>
  <c r="I5" i="8"/>
  <c r="AA4" i="8"/>
  <c r="S4" i="8"/>
  <c r="K4" i="8"/>
  <c r="C4" i="8"/>
  <c r="U3" i="8"/>
  <c r="M3" i="8"/>
  <c r="E3" i="8"/>
  <c r="W2" i="8"/>
  <c r="O2" i="8"/>
  <c r="G2" i="8"/>
  <c r="P9" i="8"/>
  <c r="R8" i="8"/>
  <c r="T7" i="8"/>
  <c r="V6" i="8"/>
  <c r="X5" i="8"/>
  <c r="R4" i="8"/>
  <c r="N2" i="8"/>
  <c r="G9" i="8"/>
  <c r="I8" i="8"/>
  <c r="K7" i="8"/>
  <c r="M6" i="8"/>
  <c r="G5" i="8"/>
  <c r="M2" i="8"/>
  <c r="V9" i="8"/>
  <c r="N9" i="8"/>
  <c r="F9" i="8"/>
  <c r="X8" i="8"/>
  <c r="P8" i="8"/>
  <c r="H8" i="8"/>
  <c r="Z7" i="8"/>
  <c r="R7" i="8"/>
  <c r="J7" i="8"/>
  <c r="B7" i="8"/>
  <c r="T6" i="8"/>
  <c r="L6" i="8"/>
  <c r="D6" i="8"/>
  <c r="V5" i="8"/>
  <c r="N5" i="8"/>
  <c r="F5" i="8"/>
  <c r="X4" i="8"/>
  <c r="P4" i="8"/>
  <c r="H4" i="8"/>
  <c r="Z3" i="8"/>
  <c r="R3" i="8"/>
  <c r="J3" i="8"/>
  <c r="B3" i="8"/>
  <c r="T2" i="8"/>
  <c r="L2" i="8"/>
  <c r="D2" i="8"/>
  <c r="X9" i="8"/>
  <c r="Z8" i="8"/>
  <c r="B8" i="8"/>
  <c r="D7" i="8"/>
  <c r="F6" i="8"/>
  <c r="H5" i="8"/>
  <c r="J4" i="8"/>
  <c r="T3" i="8"/>
  <c r="L3" i="8"/>
  <c r="D3" i="8"/>
  <c r="F2" i="8"/>
  <c r="O9" i="8"/>
  <c r="Q8" i="8"/>
  <c r="S7" i="8"/>
  <c r="U6" i="8"/>
  <c r="E6" i="8"/>
  <c r="O5" i="8"/>
  <c r="Y4" i="8"/>
  <c r="Q4" i="8"/>
  <c r="I4" i="8"/>
  <c r="AA3" i="8"/>
  <c r="S3" i="8"/>
  <c r="K3" i="8"/>
  <c r="C3" i="8"/>
  <c r="E2" i="8"/>
  <c r="U9" i="8"/>
  <c r="M9" i="8"/>
  <c r="E9" i="8"/>
  <c r="W8" i="8"/>
  <c r="O8" i="8"/>
  <c r="G8" i="8"/>
  <c r="Y7" i="8"/>
  <c r="Q7" i="8"/>
  <c r="I7" i="8"/>
  <c r="AA6" i="8"/>
  <c r="S6" i="8"/>
  <c r="K6" i="8"/>
  <c r="C6" i="8"/>
  <c r="U5" i="8"/>
  <c r="M5" i="8"/>
  <c r="E5" i="8"/>
  <c r="W4" i="8"/>
  <c r="O4" i="8"/>
  <c r="G4" i="8"/>
  <c r="Y3" i="8"/>
  <c r="Q3" i="8"/>
  <c r="I3" i="8"/>
  <c r="AA2" i="8"/>
  <c r="S2" i="8"/>
  <c r="K2" i="8"/>
  <c r="C2" i="8"/>
  <c r="H9" i="8"/>
  <c r="J8" i="8"/>
  <c r="L7" i="8"/>
  <c r="N6" i="8"/>
  <c r="P5" i="8"/>
  <c r="Z4" i="8"/>
  <c r="B4" i="8"/>
  <c r="V2" i="8"/>
  <c r="W9" i="8"/>
  <c r="Y8" i="8"/>
  <c r="AA7" i="8"/>
  <c r="C7" i="8"/>
  <c r="W5" i="8"/>
  <c r="U2" i="8"/>
  <c r="T9" i="8"/>
  <c r="L9" i="8"/>
  <c r="D9" i="8"/>
  <c r="V8" i="8"/>
  <c r="N8" i="8"/>
  <c r="F8" i="8"/>
  <c r="X7" i="8"/>
  <c r="P7" i="8"/>
  <c r="H7" i="8"/>
  <c r="Z6" i="8"/>
  <c r="R6" i="8"/>
  <c r="J6" i="8"/>
  <c r="B6" i="8"/>
  <c r="T5" i="8"/>
  <c r="L5" i="8"/>
  <c r="D5" i="8"/>
  <c r="V4" i="8"/>
  <c r="N4" i="8"/>
  <c r="F4" i="8"/>
  <c r="X3" i="8"/>
  <c r="P3" i="8"/>
  <c r="H3" i="8"/>
  <c r="Z2" i="8"/>
  <c r="R2" i="8"/>
  <c r="J2" i="8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Q4" i="7"/>
  <c r="R4" i="7"/>
  <c r="P4" i="7"/>
  <c r="S4" i="7"/>
  <c r="T4" i="7"/>
  <c r="U4" i="7"/>
  <c r="C31" i="7"/>
  <c r="C33" i="7" s="1"/>
  <c r="I31" i="7"/>
  <c r="I33" i="7" s="1"/>
  <c r="F31" i="7"/>
  <c r="F33" i="7" s="1"/>
  <c r="D31" i="7"/>
  <c r="D33" i="7" s="1"/>
  <c r="H31" i="7"/>
  <c r="H33" i="7" s="1"/>
  <c r="G31" i="7"/>
  <c r="G33" i="7" s="1"/>
  <c r="E31" i="7"/>
  <c r="E33" i="7" s="1"/>
  <c r="I21" i="6"/>
  <c r="E21" i="6"/>
  <c r="F21" i="6"/>
  <c r="G21" i="6"/>
  <c r="H21" i="6"/>
  <c r="J21" i="6"/>
  <c r="D2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tc={6CF9E71E-38E2-40B2-8F65-BFCBA830A1D4}</author>
  </authors>
  <commentList>
    <comment ref="B3" authorId="0" shapeId="0" xr:uid="{6CF9E71E-38E2-40B2-8F65-BFCBA830A1D4}">
      <text>
        <t>[Threaded comment]
Your version of Excel allows you to read this threaded comment; however, any edits to it will get removed if the file is opened in a newer version of Excel. Learn more: https://go.microsoft.com/fwlink/?linkid=870924
Comment:
    Válasszon a listából!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<sst xmlns="http://schemas.openxmlformats.org/spreadsheetml/2006/main" count="986" uniqueCount="188">
  <si>
    <t>Device type</t>
  </si>
  <si>
    <t>Specifications</t>
  </si>
  <si>
    <t>Sigma Lite</t>
  </si>
  <si>
    <t>Sigma</t>
  </si>
  <si>
    <t>Zeta</t>
  </si>
  <si>
    <t>Omega</t>
  </si>
  <si>
    <t>Gamma</t>
  </si>
  <si>
    <t>Kappa</t>
  </si>
  <si>
    <t>Delta</t>
  </si>
  <si>
    <t>Without LCD</t>
  </si>
  <si>
    <t>Monochrome LCD</t>
  </si>
  <si>
    <t>Full-Color LCD</t>
  </si>
  <si>
    <t>Display size 4"</t>
  </si>
  <si>
    <t>Display size 4,5"</t>
  </si>
  <si>
    <t>Display size 5"</t>
  </si>
  <si>
    <t>Display size 10,1"</t>
  </si>
  <si>
    <t>Scroll-Function</t>
  </si>
  <si>
    <t>Standby image</t>
  </si>
  <si>
    <t>Slideshow</t>
  </si>
  <si>
    <t>Life expectancy (1 Million Signetures)</t>
  </si>
  <si>
    <t>Life expectancy (2 Million Signetures)</t>
  </si>
  <si>
    <t>Life expectancy (30 Million Signetures)</t>
  </si>
  <si>
    <t>Pressure Stages (1024)</t>
  </si>
  <si>
    <t>Pressure Stages (2048)</t>
  </si>
  <si>
    <t>Fingerprint sensor</t>
  </si>
  <si>
    <t>NFC reader (optional)</t>
  </si>
  <si>
    <t>Connection built in USB</t>
  </si>
  <si>
    <t>Connection built in LAN (RJ45)</t>
  </si>
  <si>
    <t>Power Supply USB</t>
  </si>
  <si>
    <t>Power Supply PoE</t>
  </si>
  <si>
    <t>Terminal Server capable</t>
  </si>
  <si>
    <t>Price (Euro)</t>
  </si>
  <si>
    <t>https://www.signotec-shop.com/webstore/en/signature-pads/</t>
  </si>
  <si>
    <t>A Signotec aláírópadok adatainak forrása:</t>
  </si>
  <si>
    <t>Aláíró padok tulajdonság mátrixa: OAM fül</t>
  </si>
  <si>
    <t>Összes feltételnek megfelelő készülék(ek) típusa:</t>
  </si>
  <si>
    <t>LCD</t>
  </si>
  <si>
    <t>Display size</t>
  </si>
  <si>
    <t>Sensor</t>
  </si>
  <si>
    <t>All</t>
  </si>
  <si>
    <t>Sensor RTP</t>
  </si>
  <si>
    <t>Sensor ERT</t>
  </si>
  <si>
    <t>Life expectancy</t>
  </si>
  <si>
    <t>Pressure Stages</t>
  </si>
  <si>
    <t>Tulajdonságok megnevezése:</t>
  </si>
  <si>
    <t>választott érték:</t>
  </si>
  <si>
    <t>Eszköz kiválasztása a megfelelő paraméterek alapján</t>
  </si>
  <si>
    <t>Feladatok:</t>
  </si>
  <si>
    <t>Tulajdonság értékek sorrrend</t>
  </si>
  <si>
    <t>súlyozása</t>
  </si>
  <si>
    <t>Ár/Teljesítmény</t>
  </si>
  <si>
    <t>Aláíró padok ár/teljesítmény összehasonlítása (bizonyos tulajdonságcsoportokon belül szükséges a súlyozás)</t>
  </si>
  <si>
    <t>Az ügyfél által meghatározott paraméterek kiválasztásával, melyik aláírópad a megfelelő? -&gt; FORM fül</t>
  </si>
  <si>
    <t>irány</t>
  </si>
  <si>
    <t>mértékegység</t>
  </si>
  <si>
    <t>?</t>
  </si>
  <si>
    <t>Azonosító:</t>
  </si>
  <si>
    <t>Objektumok:</t>
  </si>
  <si>
    <t>Attribútumok:</t>
  </si>
  <si>
    <t>Lépcsôk:</t>
  </si>
  <si>
    <t>Eltolás:</t>
  </si>
  <si>
    <t>Leírás:</t>
  </si>
  <si>
    <t>COCO Y0: 4908206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</si>
  <si>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</si>
  <si>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</si>
  <si>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</si>
  <si>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</si>
  <si>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</si>
  <si>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</si>
  <si>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</si>
  <si>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</si>
  <si>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</si>
  <si>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</si>
  <si>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</si>
  <si>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</si>
  <si>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</si>
  <si>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</si>
  <si>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</si>
  <si>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</si>
  <si>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</si>
  <si>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</si>
  <si>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</si>
  <si>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</si>
  <si>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</si>
  <si>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</si>
  <si>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</si>
  <si>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</si>
  <si>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</si>
  <si>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O1</t>
  </si>
  <si>
    <t>O2</t>
  </si>
  <si>
    <t>O3</t>
  </si>
  <si>
    <t>O4</t>
  </si>
  <si>
    <t>O5</t>
  </si>
  <si>
    <t>O6</t>
  </si>
  <si>
    <t>O7</t>
  </si>
  <si>
    <t>Lépcsôk(1)</t>
  </si>
  <si>
    <t>S1</t>
  </si>
  <si>
    <t>(0+15)/(1)=15</t>
  </si>
  <si>
    <t>(0+59)/(1)=59</t>
  </si>
  <si>
    <t>(0+6)/(1)=6</t>
  </si>
  <si>
    <t>(0+27)/(1)=27</t>
  </si>
  <si>
    <t>(0+153)/(1)=153</t>
  </si>
  <si>
    <t>(0+332)/(1)=332</t>
  </si>
  <si>
    <t>(0+9)/(1)=9</t>
  </si>
  <si>
    <t>(0+231)/(1)=231</t>
  </si>
  <si>
    <t>S2</t>
  </si>
  <si>
    <t>(0+5)/(1)=5</t>
  </si>
  <si>
    <t>S3</t>
  </si>
  <si>
    <t>(0+4)/(1)=4</t>
  </si>
  <si>
    <t>S4</t>
  </si>
  <si>
    <t>(0+3)/(1)=3</t>
  </si>
  <si>
    <t>S5</t>
  </si>
  <si>
    <t>(0+2)/(1)=2</t>
  </si>
  <si>
    <t>S6</t>
  </si>
  <si>
    <t>(0+1)/(1)=1</t>
  </si>
  <si>
    <t>S7</t>
  </si>
  <si>
    <t>(0+0)/(1)=0</t>
  </si>
  <si>
    <t>Lépcsôk(2)</t>
  </si>
  <si>
    <t>COCO:Y0</t>
  </si>
  <si>
    <t>Becslés</t>
  </si>
  <si>
    <t>Tény+0</t>
  </si>
  <si>
    <t>Delta/Tény</t>
  </si>
  <si>
    <t>S1 összeg:</t>
  </si>
  <si>
    <t>S7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</si>
  <si>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</si>
  <si>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</si>
  <si>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</si>
  <si>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</si>
  <si>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</si>
  <si>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</si>
  <si>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</si>
  <si>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</si>
  <si>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0.26 mp (0 p)</t>
    </r>
  </si>
  <si>
    <t>COCO Y0: 6218224</t>
  </si>
  <si>
    <t>Y(A18)</t>
  </si>
  <si>
    <t>(73.9+73.9)/(2)=73.85</t>
  </si>
  <si>
    <t>(5.8+201.5)/(2)=103.6</t>
  </si>
  <si>
    <t>(5.8+5.8)/(2)=5.75</t>
  </si>
  <si>
    <t>(88.3+5.8)/(2)=47</t>
  </si>
  <si>
    <t>(5.8+109.4)/(2)=57.55</t>
  </si>
  <si>
    <t>(32.6+115.1)/(2)=73.85</t>
  </si>
  <si>
    <t>(26.9+5.8)/(2)=16.3</t>
  </si>
  <si>
    <t>(176.5+176.5)/(2)=176.55</t>
  </si>
  <si>
    <t>(4.8+4.8)/(2)=4.8</t>
  </si>
  <si>
    <t>(87.3+4.8)/(2)=46.05</t>
  </si>
  <si>
    <t>(3.8+3.8)/(2)=3.85</t>
  </si>
  <si>
    <t>(86.3+3.8)/(2)=45.1</t>
  </si>
  <si>
    <t>(2.9+2.9)/(2)=2.9</t>
  </si>
  <si>
    <t>(85.4+2.9)/(2)=44.15</t>
  </si>
  <si>
    <t>(1.9+1.9)/(2)=1.9</t>
  </si>
  <si>
    <t>(84.4+1.9)/(2)=43.15</t>
  </si>
  <si>
    <t>(1+1)/(2)=0.95</t>
  </si>
  <si>
    <t>(83.5+1)/(2)=42.2</t>
  </si>
  <si>
    <t>(0+0)/(2)=0</t>
  </si>
  <si>
    <t>(38.4+0)/(2)=19.2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</si>
  <si>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</si>
  <si>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</si>
  <si>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naiv2</t>
  </si>
  <si>
    <t>naiv1</t>
  </si>
  <si>
    <t>opt!!!</t>
  </si>
  <si>
    <t>COCO Y0: 8550705</t>
  </si>
  <si>
    <t>Y(A25)</t>
  </si>
  <si>
    <t>(23+900)/(2)=461.5</t>
  </si>
  <si>
    <t>(12+890)/(2)=451</t>
  </si>
  <si>
    <t>(6+6)/(2)=6</t>
  </si>
  <si>
    <t>(8+7)/(2)=7.5</t>
  </si>
  <si>
    <t>(7+884)/(2)=445.5</t>
  </si>
  <si>
    <t>(6+883)/(2)=444.5</t>
  </si>
  <si>
    <t>(883+6)/(2)=444.5</t>
  </si>
  <si>
    <t>(9+9)/(2)=9</t>
  </si>
  <si>
    <t>(5+5)/(2)=5</t>
  </si>
  <si>
    <t>(882+5)/(2)=443.5</t>
  </si>
  <si>
    <t>(8+5)/(2)=6.5</t>
  </si>
  <si>
    <t>(4+4)/(2)=4</t>
  </si>
  <si>
    <t>(881+4)/(2)=442.5</t>
  </si>
  <si>
    <t>(3+3)/(2)=3</t>
  </si>
  <si>
    <t>(880+3)/(2)=441.5</t>
  </si>
  <si>
    <t>(2+2)/(2)=2</t>
  </si>
  <si>
    <t>(879+2)/(2)=440.5</t>
  </si>
  <si>
    <t>(1+1)/(2)=1</t>
  </si>
  <si>
    <t>(878+1)/(2)=439.5</t>
  </si>
  <si>
    <t>(877+0)/(2)=438.5</t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</si>
  <si>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</si>
  <si>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o2 vs o6</t>
  </si>
  <si>
    <t>&lt;--antagonizmus!</t>
  </si>
  <si>
    <t>Y0</t>
  </si>
  <si>
    <t>&lt;--elvileg törlendő</t>
  </si>
  <si>
    <t>&lt;--stróman alapon nem illik győzni!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</si>
</sst>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u/>
      <sz val="10"/>
      <color theme="10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b/>
      <sz val="11"/>
      <color rgb="FF000000"/>
      <name val="Arial"/>
      <family val="2"/>
      <charset val="238"/>
      <scheme val="minor"/>
    </font>
    <font>
      <b/>
      <sz val="16"/>
      <color rgb="FF000000"/>
      <name val="Arial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5"/>
      <color rgb="FFFF0000"/>
      <name val="Verdan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E0B4"/>
        <bgColor rgb="FFC6E0B4"/>
      </patternFill>
    </fill>
    <fill>
      <patternFill patternType="solid">
        <fgColor rgb="FFBDD7EE"/>
        <bgColor rgb="FFBDD7EE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1" fillId="3" borderId="6" xfId="0" applyFont="1" applyFill="1" applyBorder="1"/>
    <xf numFmtId="0" fontId="1" fillId="4" borderId="5" xfId="0" applyFont="1" applyFill="1" applyBorder="1" applyAlignment="1">
      <alignment horizontal="right"/>
    </xf>
    <xf numFmtId="0" fontId="3" fillId="3" borderId="6" xfId="0" applyFont="1" applyFill="1" applyBorder="1"/>
    <xf numFmtId="0" fontId="3" fillId="0" borderId="5" xfId="0" applyFont="1" applyBorder="1" applyAlignment="1">
      <alignment horizontal="right"/>
    </xf>
    <xf numFmtId="0" fontId="5" fillId="0" borderId="0" xfId="0" applyFont="1"/>
    <xf numFmtId="0" fontId="6" fillId="0" borderId="0" xfId="1"/>
    <xf numFmtId="0" fontId="7" fillId="0" borderId="0" xfId="0" applyFont="1"/>
    <xf numFmtId="0" fontId="0" fillId="0" borderId="7" xfId="0" applyBorder="1"/>
    <xf numFmtId="0" fontId="4" fillId="5" borderId="7" xfId="0" applyFont="1" applyFill="1" applyBorder="1" applyAlignment="1">
      <alignment horizontal="left"/>
    </xf>
    <xf numFmtId="0" fontId="7" fillId="6" borderId="7" xfId="0" applyFont="1" applyFill="1" applyBorder="1"/>
    <xf numFmtId="0" fontId="5" fillId="0" borderId="7" xfId="0" applyFont="1" applyBorder="1"/>
    <xf numFmtId="0" fontId="7" fillId="0" borderId="7" xfId="0" applyFont="1" applyBorder="1"/>
    <xf numFmtId="0" fontId="0" fillId="7" borderId="0" xfId="0" applyFill="1"/>
    <xf numFmtId="0" fontId="4" fillId="7" borderId="0" xfId="0" applyFont="1" applyFill="1"/>
    <xf numFmtId="0" fontId="7" fillId="8" borderId="8" xfId="0" applyFont="1" applyFill="1" applyBorder="1"/>
    <xf numFmtId="0" fontId="7" fillId="8" borderId="9" xfId="0" applyFont="1" applyFill="1" applyBorder="1"/>
    <xf numFmtId="0" fontId="7" fillId="8" borderId="10" xfId="0" applyFont="1" applyFill="1" applyBorder="1"/>
    <xf numFmtId="0" fontId="5" fillId="5" borderId="7" xfId="0" applyFont="1" applyFill="1" applyBorder="1"/>
    <xf numFmtId="0" fontId="5" fillId="8" borderId="7" xfId="0" applyFont="1" applyFill="1" applyBorder="1"/>
    <xf numFmtId="2" fontId="0" fillId="0" borderId="0" xfId="0" applyNumberFormat="1"/>
    <xf numFmtId="0" fontId="0" fillId="9" borderId="7" xfId="0" applyFill="1" applyBorder="1"/>
    <xf numFmtId="0" fontId="0" fillId="10" borderId="7" xfId="0" applyFill="1" applyBorder="1"/>
    <xf numFmtId="0" fontId="0" fillId="11" borderId="7" xfId="0" applyFill="1" applyBorder="1"/>
    <xf numFmtId="0" fontId="0" fillId="6" borderId="7" xfId="0" applyFill="1" applyBorder="1"/>
    <xf numFmtId="0" fontId="0" fillId="12" borderId="7" xfId="0" applyFill="1" applyBorder="1"/>
    <xf numFmtId="0" fontId="5" fillId="9" borderId="7" xfId="0" applyFont="1" applyFill="1" applyBorder="1"/>
    <xf numFmtId="0" fontId="5" fillId="10" borderId="7" xfId="0" applyFont="1" applyFill="1" applyBorder="1"/>
    <xf numFmtId="0" fontId="5" fillId="11" borderId="7" xfId="0" applyFont="1" applyFill="1" applyBorder="1"/>
    <xf numFmtId="0" fontId="5" fillId="6" borderId="7" xfId="0" applyFont="1" applyFill="1" applyBorder="1"/>
    <xf numFmtId="0" fontId="5" fillId="13" borderId="7" xfId="0" applyFont="1" applyFill="1" applyBorder="1"/>
    <xf numFmtId="0" fontId="5" fillId="14" borderId="7" xfId="0" applyFont="1" applyFill="1" applyBorder="1"/>
    <xf numFmtId="0" fontId="0" fillId="14" borderId="7" xfId="0" applyFill="1" applyBorder="1"/>
    <xf numFmtId="0" fontId="0" fillId="15" borderId="0" xfId="0" applyFill="1"/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16" borderId="11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horizontal="left" vertical="center" wrapText="1"/>
    </xf>
    <xf numFmtId="0" fontId="15" fillId="17" borderId="12" xfId="0" applyFont="1" applyFill="1" applyBorder="1" applyAlignment="1">
      <alignment horizontal="center" vertical="center" wrapText="1"/>
    </xf>
    <xf numFmtId="0" fontId="16" fillId="0" borderId="0" xfId="0" applyFont="1"/>
    <xf numFmtId="0" fontId="0" fillId="14" borderId="0" xfId="0" applyFill="1"/>
    <xf numFmtId="0" fontId="11" fillId="14" borderId="0" xfId="0" applyFont="1" applyFill="1" applyAlignment="1">
      <alignment vertical="center" wrapText="1"/>
    </xf>
    <xf numFmtId="0" fontId="13" fillId="14" borderId="11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8" fillId="14" borderId="12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right" vertical="center" wrapText="1"/>
    </xf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8" fillId="6" borderId="0" xfId="0" applyFont="1" applyFill="1" applyAlignment="1">
      <alignment horizontal="right"/>
    </xf>
    <xf numFmtId="0" fontId="9" fillId="0" borderId="0" xfId="0" applyFont="1" applyAlignment="1">
      <alignment horizontal="center"/>
    </xf>
    <xf numFmtId="0" fontId="0" fillId="5" borderId="0" xfId="0" applyFill="1"/>
    <xf numFmtId="0" fontId="0" fillId="18" borderId="0" xfId="0" applyFill="1"/>
  </cellXfs>
  <cellStyles count="2">
    <cellStyle name="Hyperlink" xfId="1" builtinId="8"/>
    <cellStyle name="Normal" xfId="0" builtinId="0"/>
  </cellStyles>
  <dxfs count="2"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81AFBDB1-5C6F-2431-05E5-618A4F02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C2F221C5-70C1-38E2-7BF9-CEE6971C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1905000</xdr:colOff>
      <xdr:row>14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BDB9E3C7-F2C0-EF5B-F9AC-A5334E16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ozma Viktor" id="{8CBE90C6-0B8E-4BD7-8DC7-88858768A4B5}" userId="S::nu6xek@o365.kodolanyi.hu::040a0328-72fc-4b70-a76b-48367901c53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3-10-27T16:32:24.94" personId="{8CBE90C6-0B8E-4BD7-8DC7-88858768A4B5}" id="{6CF9E71E-38E2-40B2-8F65-BFCBA830A1D4}">
    <text>Válasszon a listából!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ignotec-shop.com/webstore/en/signature-pad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490820620231030161829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621822420231030162126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8550705202310301630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90F8D-AD5C-4942-9C15-6EB5E75B12C3}">
  <dimension ref="A4:E15"/>
  <sheetViews>
    <sheetView workbookViewId="0">
      <selection activeCell="B13" sqref="B13"/>
    </sheetView>
  </sheetViews>
  <sheetFormatPr defaultRowHeight="13.2" x14ac:dyDescent="0.25"/>
  <cols>
    <col min="1" max="1" width="12.109375" customWidth="1"/>
  </cols>
  <sheetData>
    <row r="4" spans="1:5" x14ac:dyDescent="0.25">
      <c r="A4" s="8" t="s">
        <v>33</v>
      </c>
      <c r="E4" s="9" t="s">
        <v>32</v>
      </c>
    </row>
    <row r="5" spans="1:5" x14ac:dyDescent="0.25">
      <c r="A5" s="8" t="s">
        <v>34</v>
      </c>
    </row>
    <row r="12" spans="1:5" x14ac:dyDescent="0.25">
      <c r="A12" s="10" t="s">
        <v>47</v>
      </c>
    </row>
    <row r="13" spans="1:5" x14ac:dyDescent="0.25">
      <c r="A13">
        <v>1</v>
      </c>
      <c r="B13" s="8" t="s">
        <v>52</v>
      </c>
    </row>
    <row r="15" spans="1:5" x14ac:dyDescent="0.25">
      <c r="A15">
        <v>2</v>
      </c>
      <c r="B15" s="8" t="s">
        <v>51</v>
      </c>
    </row>
  </sheetData>
  <hyperlinks>
    <hyperlink ref="E4" r:id="rId1" xr:uid="{50362884-3E3E-4813-8CB4-ADC6127413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27"/>
  <sheetViews>
    <sheetView workbookViewId="0"/>
  </sheetViews>
  <sheetFormatPr defaultColWidth="12.5546875" defaultRowHeight="15.75" customHeight="1" x14ac:dyDescent="0.25"/>
  <cols>
    <col min="1" max="1" width="38.88671875" customWidth="1"/>
  </cols>
  <sheetData>
    <row r="1" spans="1:8" ht="15.75" customHeight="1" x14ac:dyDescent="0.3">
      <c r="A1" s="1"/>
      <c r="B1" s="53" t="s">
        <v>0</v>
      </c>
      <c r="C1" s="54"/>
      <c r="D1" s="54"/>
      <c r="E1" s="54"/>
      <c r="F1" s="54"/>
      <c r="G1" s="54"/>
      <c r="H1" s="55"/>
    </row>
    <row r="2" spans="1:8" ht="15.75" customHeigh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15.75" customHeight="1" x14ac:dyDescent="0.3">
      <c r="A3" s="4" t="s">
        <v>9</v>
      </c>
      <c r="B3" s="5">
        <v>1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</row>
    <row r="4" spans="1:8" ht="15.75" customHeight="1" x14ac:dyDescent="0.3">
      <c r="A4" s="4" t="s">
        <v>10</v>
      </c>
      <c r="B4" s="5">
        <v>0</v>
      </c>
      <c r="C4" s="5">
        <v>1</v>
      </c>
      <c r="D4" s="5">
        <v>1</v>
      </c>
      <c r="E4" s="5">
        <v>0</v>
      </c>
      <c r="F4" s="5">
        <v>0</v>
      </c>
      <c r="G4" s="5">
        <v>1</v>
      </c>
      <c r="H4" s="5">
        <v>0</v>
      </c>
    </row>
    <row r="5" spans="1:8" ht="15.75" customHeight="1" x14ac:dyDescent="0.3">
      <c r="A5" s="4" t="s">
        <v>11</v>
      </c>
      <c r="B5" s="5">
        <v>0</v>
      </c>
      <c r="C5" s="5">
        <v>0</v>
      </c>
      <c r="D5" s="5">
        <v>0</v>
      </c>
      <c r="E5" s="5">
        <v>1</v>
      </c>
      <c r="F5" s="5">
        <v>1</v>
      </c>
      <c r="G5" s="5">
        <v>0</v>
      </c>
      <c r="H5" s="5">
        <v>1</v>
      </c>
    </row>
    <row r="6" spans="1:8" ht="15.75" customHeight="1" x14ac:dyDescent="0.3">
      <c r="A6" s="4" t="s">
        <v>12</v>
      </c>
      <c r="B6" s="5">
        <v>1</v>
      </c>
      <c r="C6" s="5">
        <v>1</v>
      </c>
      <c r="D6" s="5">
        <v>0</v>
      </c>
      <c r="E6" s="5">
        <v>0</v>
      </c>
      <c r="F6" s="5">
        <v>0</v>
      </c>
      <c r="G6" s="5">
        <v>1</v>
      </c>
      <c r="H6" s="5">
        <v>0</v>
      </c>
    </row>
    <row r="7" spans="1:8" ht="15.75" customHeight="1" x14ac:dyDescent="0.3">
      <c r="A7" s="4" t="s">
        <v>13</v>
      </c>
      <c r="B7" s="5">
        <v>0</v>
      </c>
      <c r="C7" s="5">
        <v>0</v>
      </c>
      <c r="D7" s="5">
        <v>1</v>
      </c>
      <c r="E7" s="5">
        <v>0</v>
      </c>
      <c r="F7" s="5">
        <v>0</v>
      </c>
      <c r="G7" s="5">
        <v>0</v>
      </c>
      <c r="H7" s="5">
        <v>0</v>
      </c>
    </row>
    <row r="8" spans="1:8" ht="15.75" customHeight="1" x14ac:dyDescent="0.3">
      <c r="A8" s="4" t="s">
        <v>14</v>
      </c>
      <c r="B8" s="5">
        <v>0</v>
      </c>
      <c r="C8" s="5">
        <v>0</v>
      </c>
      <c r="D8" s="5">
        <v>0</v>
      </c>
      <c r="E8" s="5">
        <v>1</v>
      </c>
      <c r="F8" s="5">
        <v>1</v>
      </c>
      <c r="G8" s="5">
        <v>0</v>
      </c>
      <c r="H8" s="5">
        <v>0</v>
      </c>
    </row>
    <row r="9" spans="1:8" ht="15.75" customHeight="1" x14ac:dyDescent="0.3">
      <c r="A9" s="4" t="s">
        <v>15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1</v>
      </c>
    </row>
    <row r="10" spans="1:8" ht="15.75" customHeight="1" x14ac:dyDescent="0.3">
      <c r="A10" s="4" t="s">
        <v>16</v>
      </c>
      <c r="B10" s="5">
        <v>0</v>
      </c>
      <c r="C10" s="5">
        <v>0</v>
      </c>
      <c r="D10" s="5">
        <v>0</v>
      </c>
      <c r="E10" s="5">
        <v>1</v>
      </c>
      <c r="F10" s="5">
        <v>1</v>
      </c>
      <c r="G10" s="5">
        <v>0</v>
      </c>
      <c r="H10" s="5">
        <v>1</v>
      </c>
    </row>
    <row r="11" spans="1:8" ht="15.75" customHeight="1" x14ac:dyDescent="0.3">
      <c r="A11" s="4" t="s">
        <v>17</v>
      </c>
      <c r="B11" s="5">
        <v>0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</row>
    <row r="12" spans="1:8" ht="15.75" customHeight="1" x14ac:dyDescent="0.3">
      <c r="A12" s="4" t="s">
        <v>18</v>
      </c>
      <c r="B12" s="5">
        <v>0</v>
      </c>
      <c r="C12" s="5">
        <v>0</v>
      </c>
      <c r="D12" s="5">
        <v>0</v>
      </c>
      <c r="E12" s="5">
        <v>1</v>
      </c>
      <c r="F12" s="5">
        <v>1</v>
      </c>
      <c r="G12" s="5">
        <v>0</v>
      </c>
      <c r="H12" s="5">
        <v>1</v>
      </c>
    </row>
    <row r="13" spans="1:8" ht="15.75" customHeight="1" x14ac:dyDescent="0.3">
      <c r="A13" s="4" t="s">
        <v>40</v>
      </c>
      <c r="B13" s="5">
        <v>1</v>
      </c>
      <c r="C13" s="5">
        <v>1</v>
      </c>
      <c r="D13" s="5">
        <v>0</v>
      </c>
      <c r="E13" s="5">
        <v>1</v>
      </c>
      <c r="F13" s="5">
        <v>0</v>
      </c>
      <c r="G13" s="5">
        <v>1</v>
      </c>
      <c r="H13" s="5">
        <v>0</v>
      </c>
    </row>
    <row r="14" spans="1:8" ht="15.75" customHeight="1" x14ac:dyDescent="0.3">
      <c r="A14" s="4" t="s">
        <v>41</v>
      </c>
      <c r="B14" s="5">
        <v>0</v>
      </c>
      <c r="C14" s="5">
        <v>0</v>
      </c>
      <c r="D14" s="5">
        <v>1</v>
      </c>
      <c r="E14" s="5">
        <v>0</v>
      </c>
      <c r="F14" s="5">
        <v>1</v>
      </c>
      <c r="G14" s="5">
        <v>0</v>
      </c>
      <c r="H14" s="5">
        <v>1</v>
      </c>
    </row>
    <row r="15" spans="1:8" ht="15.75" customHeight="1" x14ac:dyDescent="0.3">
      <c r="A15" s="4" t="s">
        <v>19</v>
      </c>
      <c r="B15" s="5">
        <v>0</v>
      </c>
      <c r="C15" s="5">
        <v>1</v>
      </c>
      <c r="D15" s="5">
        <v>0</v>
      </c>
      <c r="E15" s="5">
        <v>1</v>
      </c>
      <c r="F15" s="5">
        <v>0</v>
      </c>
      <c r="G15" s="5">
        <v>1</v>
      </c>
      <c r="H15" s="5">
        <v>0</v>
      </c>
    </row>
    <row r="16" spans="1:8" ht="15.75" customHeight="1" x14ac:dyDescent="0.3">
      <c r="A16" s="4" t="s">
        <v>20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</row>
    <row r="17" spans="1:8" ht="15.75" customHeight="1" x14ac:dyDescent="0.3">
      <c r="A17" s="4" t="s">
        <v>21</v>
      </c>
      <c r="B17" s="5">
        <v>0</v>
      </c>
      <c r="C17" s="5">
        <v>0</v>
      </c>
      <c r="D17" s="5">
        <v>1</v>
      </c>
      <c r="E17" s="5">
        <v>0</v>
      </c>
      <c r="F17" s="5">
        <v>1</v>
      </c>
      <c r="G17" s="5">
        <v>0</v>
      </c>
      <c r="H17" s="5">
        <v>1</v>
      </c>
    </row>
    <row r="18" spans="1:8" ht="15.75" customHeight="1" x14ac:dyDescent="0.3">
      <c r="A18" s="4" t="s">
        <v>22</v>
      </c>
      <c r="B18" s="5">
        <v>1</v>
      </c>
      <c r="C18" s="5">
        <v>1</v>
      </c>
      <c r="D18" s="5">
        <v>0</v>
      </c>
      <c r="E18" s="5">
        <v>1</v>
      </c>
      <c r="F18" s="5">
        <v>0</v>
      </c>
      <c r="G18" s="5">
        <v>1</v>
      </c>
      <c r="H18" s="5">
        <v>0</v>
      </c>
    </row>
    <row r="19" spans="1:8" ht="15.75" customHeight="1" x14ac:dyDescent="0.3">
      <c r="A19" s="4" t="s">
        <v>23</v>
      </c>
      <c r="B19" s="5">
        <v>0</v>
      </c>
      <c r="C19" s="5">
        <v>0</v>
      </c>
      <c r="D19" s="5">
        <v>1</v>
      </c>
      <c r="E19" s="5">
        <v>0</v>
      </c>
      <c r="F19" s="5">
        <v>1</v>
      </c>
      <c r="G19" s="5">
        <v>0</v>
      </c>
      <c r="H19" s="5">
        <v>1</v>
      </c>
    </row>
    <row r="20" spans="1:8" ht="15.75" customHeight="1" x14ac:dyDescent="0.3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1</v>
      </c>
      <c r="H20" s="5">
        <v>0</v>
      </c>
    </row>
    <row r="21" spans="1:8" ht="15.75" customHeight="1" x14ac:dyDescent="0.3">
      <c r="A21" s="4" t="s">
        <v>25</v>
      </c>
      <c r="B21" s="5">
        <v>0</v>
      </c>
      <c r="C21" s="5">
        <v>0</v>
      </c>
      <c r="D21" s="5">
        <v>0</v>
      </c>
      <c r="E21" s="5">
        <v>1</v>
      </c>
      <c r="F21" s="5">
        <v>0</v>
      </c>
      <c r="G21" s="5">
        <v>0</v>
      </c>
      <c r="H21" s="5">
        <v>0</v>
      </c>
    </row>
    <row r="22" spans="1:8" ht="15.75" customHeight="1" x14ac:dyDescent="0.3">
      <c r="A22" s="4" t="s">
        <v>26</v>
      </c>
      <c r="B22" s="5">
        <v>1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</row>
    <row r="23" spans="1:8" ht="15.75" customHeight="1" x14ac:dyDescent="0.3">
      <c r="A23" s="4" t="s">
        <v>27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1</v>
      </c>
    </row>
    <row r="24" spans="1:8" ht="15.75" customHeight="1" x14ac:dyDescent="0.3">
      <c r="A24" s="4" t="s">
        <v>28</v>
      </c>
      <c r="B24" s="5">
        <v>1</v>
      </c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</row>
    <row r="25" spans="1:8" ht="15.75" customHeight="1" x14ac:dyDescent="0.3">
      <c r="A25" s="4" t="s">
        <v>29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1</v>
      </c>
    </row>
    <row r="26" spans="1:8" ht="15.75" customHeight="1" x14ac:dyDescent="0.3">
      <c r="A26" s="4" t="s">
        <v>30</v>
      </c>
      <c r="B26" s="5">
        <v>1</v>
      </c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</row>
    <row r="27" spans="1:8" ht="15.75" customHeight="1" x14ac:dyDescent="0.3">
      <c r="A27" s="6" t="s">
        <v>31</v>
      </c>
      <c r="B27" s="7">
        <v>115</v>
      </c>
      <c r="C27" s="7">
        <v>169</v>
      </c>
      <c r="D27" s="7">
        <v>189</v>
      </c>
      <c r="E27" s="7">
        <v>269</v>
      </c>
      <c r="F27" s="7">
        <v>269</v>
      </c>
      <c r="G27" s="7">
        <v>395</v>
      </c>
      <c r="H27" s="7">
        <v>449</v>
      </c>
    </row>
  </sheetData>
  <mergeCells count="1">
    <mergeCell ref="B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DD038-0A1D-4717-8C80-F90F87F725BB}">
  <dimension ref="A1:R21"/>
  <sheetViews>
    <sheetView zoomScaleNormal="100" workbookViewId="0">
      <selection activeCell="B4" sqref="B4"/>
    </sheetView>
  </sheetViews>
  <sheetFormatPr defaultRowHeight="13.2" x14ac:dyDescent="0.25"/>
  <cols>
    <col min="1" max="1" width="33" bestFit="1" customWidth="1"/>
    <col min="2" max="2" width="34" bestFit="1" customWidth="1"/>
    <col min="3" max="3" width="10.44140625" bestFit="1" customWidth="1"/>
    <col min="4" max="4" width="17" customWidth="1"/>
    <col min="13" max="13" width="8.6640625" customWidth="1"/>
    <col min="14" max="14" width="17.109375" bestFit="1" customWidth="1"/>
    <col min="15" max="15" width="16.6640625" bestFit="1" customWidth="1"/>
    <col min="16" max="16" width="11.6640625" bestFit="1" customWidth="1"/>
    <col min="17" max="17" width="35" bestFit="1" customWidth="1"/>
    <col min="18" max="18" width="16" bestFit="1" customWidth="1"/>
  </cols>
  <sheetData>
    <row r="1" spans="1:18" ht="28.5" customHeight="1" x14ac:dyDescent="0.4">
      <c r="A1" s="57" t="s">
        <v>46</v>
      </c>
      <c r="B1" s="57"/>
      <c r="C1" s="57"/>
      <c r="D1" s="57"/>
    </row>
    <row r="3" spans="1:18" x14ac:dyDescent="0.25">
      <c r="A3" s="13" t="s">
        <v>44</v>
      </c>
      <c r="B3" s="13" t="s">
        <v>45</v>
      </c>
      <c r="D3" s="16" t="str">
        <f>OAM!B2</f>
        <v>Sigma Lite</v>
      </c>
      <c r="E3" s="16" t="str">
        <f>OAM!C2</f>
        <v>Sigma</v>
      </c>
      <c r="F3" s="16" t="str">
        <f>OAM!D2</f>
        <v>Zeta</v>
      </c>
      <c r="G3" s="16" t="str">
        <f>OAM!E2</f>
        <v>Omega</v>
      </c>
      <c r="H3" s="16" t="str">
        <f>OAM!F2</f>
        <v>Gamma</v>
      </c>
      <c r="I3" s="16" t="str">
        <f>OAM!G2</f>
        <v>Kappa</v>
      </c>
      <c r="J3" s="16" t="str">
        <f>OAM!H2</f>
        <v>Delta</v>
      </c>
      <c r="N3" s="10" t="s">
        <v>36</v>
      </c>
      <c r="O3" s="10" t="s">
        <v>37</v>
      </c>
      <c r="P3" s="10" t="s">
        <v>38</v>
      </c>
      <c r="Q3" s="10" t="s">
        <v>42</v>
      </c>
      <c r="R3" s="10" t="s">
        <v>43</v>
      </c>
    </row>
    <row r="4" spans="1:18" x14ac:dyDescent="0.25">
      <c r="A4" s="14" t="s">
        <v>36</v>
      </c>
      <c r="B4" s="12" t="s">
        <v>39</v>
      </c>
      <c r="D4" s="17">
        <f>IF($B4="All",1,VLOOKUP($B4,OAM!$A$1:$H$26,2,FALSE))</f>
        <v>1</v>
      </c>
      <c r="E4" s="17">
        <f>IF($B4="All",1,VLOOKUP($B4,OAM!$A$1:$H$26,3,FALSE))</f>
        <v>1</v>
      </c>
      <c r="F4" s="17">
        <f>IF($B4="All",1,VLOOKUP($B4,OAM!$A$1:$H$26,4,FALSE))</f>
        <v>1</v>
      </c>
      <c r="G4" s="17">
        <f>IF($B4="All",1,VLOOKUP($B4,OAM!$A$1:$H$26,5,FALSE))</f>
        <v>1</v>
      </c>
      <c r="H4" s="17">
        <f>IF($B4="All",1,VLOOKUP($B4,OAM!$A$1:$H$26,6,FALSE))</f>
        <v>1</v>
      </c>
      <c r="I4" s="17">
        <f>IF($B4="All",1,VLOOKUP($B4,OAM!$A$1:$H$26,7,FALSE))</f>
        <v>1</v>
      </c>
      <c r="J4" s="17">
        <f>IF($B4="All",1,VLOOKUP($B4,OAM!$A$1:$H$26,8,FALSE))</f>
        <v>1</v>
      </c>
      <c r="N4" s="8" t="s">
        <v>39</v>
      </c>
      <c r="O4" s="8" t="s">
        <v>39</v>
      </c>
      <c r="P4" s="8" t="s">
        <v>39</v>
      </c>
      <c r="Q4" s="8" t="s">
        <v>39</v>
      </c>
      <c r="R4" s="8" t="s">
        <v>39</v>
      </c>
    </row>
    <row r="5" spans="1:18" x14ac:dyDescent="0.25">
      <c r="A5" s="14" t="s">
        <v>37</v>
      </c>
      <c r="B5" s="12" t="s">
        <v>39</v>
      </c>
      <c r="D5" s="17">
        <f>IF($B5="All",1,VLOOKUP($B5,OAM!$A$1:$H$26,2,FALSE))</f>
        <v>1</v>
      </c>
      <c r="E5" s="17">
        <f>IF($B5="All",1,VLOOKUP($B5,OAM!$A$1:$H$26,3,FALSE))</f>
        <v>1</v>
      </c>
      <c r="F5" s="17">
        <f>IF($B5="All",1,VLOOKUP($B5,OAM!$A$1:$H$26,4,FALSE))</f>
        <v>1</v>
      </c>
      <c r="G5" s="17">
        <f>IF($B5="All",1,VLOOKUP($B5,OAM!$A$1:$H$26,5,FALSE))</f>
        <v>1</v>
      </c>
      <c r="H5" s="17">
        <f>IF($B5="All",1,VLOOKUP($B5,OAM!$A$1:$H$26,6,FALSE))</f>
        <v>1</v>
      </c>
      <c r="I5" s="17">
        <f>IF($B5="All",1,VLOOKUP($B5,OAM!$A$1:$H$26,7,FALSE))</f>
        <v>1</v>
      </c>
      <c r="J5" s="17">
        <f>IF($B5="All",1,VLOOKUP($B5,OAM!$A$1:$H$26,8,FALSE))</f>
        <v>1</v>
      </c>
      <c r="N5" t="str" cm="1">
        <f t="array" ref="N5:N7">OAM!A3:A5</f>
        <v>Without LCD</v>
      </c>
      <c r="O5" t="str" cm="1">
        <f t="array" ref="O5:O8">OAM!A6:A9</f>
        <v>Display size 4"</v>
      </c>
      <c r="P5" t="str" cm="1">
        <f t="array" ref="P5:P6">OAM!A13:A14</f>
        <v>Sensor RTP</v>
      </c>
      <c r="Q5" t="str" cm="1">
        <f t="array" ref="Q5:Q7">OAM!A15:A17</f>
        <v>Life expectancy (1 Million Signetures)</v>
      </c>
      <c r="R5" t="str" cm="1">
        <f t="array" ref="R5:R6">OAM!A18:A19</f>
        <v>Pressure Stages (1024)</v>
      </c>
    </row>
    <row r="6" spans="1:18" x14ac:dyDescent="0.25">
      <c r="A6" s="14" t="s">
        <v>38</v>
      </c>
      <c r="B6" s="12" t="s">
        <v>39</v>
      </c>
      <c r="D6" s="17">
        <f>IF($B6="All",1,VLOOKUP($B6,OAM!$A$1:$H$26,2,FALSE))</f>
        <v>1</v>
      </c>
      <c r="E6" s="17">
        <f>IF($B6="All",1,VLOOKUP($B6,OAM!$A$1:$H$26,3,FALSE))</f>
        <v>1</v>
      </c>
      <c r="F6" s="17">
        <f>IF($B6="All",1,VLOOKUP($B6,OAM!$A$1:$H$26,4,FALSE))</f>
        <v>1</v>
      </c>
      <c r="G6" s="17">
        <f>IF($B6="All",1,VLOOKUP($B6,OAM!$A$1:$H$26,5,FALSE))</f>
        <v>1</v>
      </c>
      <c r="H6" s="17">
        <f>IF($B6="All",1,VLOOKUP($B6,OAM!$A$1:$H$26,6,FALSE))</f>
        <v>1</v>
      </c>
      <c r="I6" s="17">
        <f>IF($B6="All",1,VLOOKUP($B6,OAM!$A$1:$H$26,7,FALSE))</f>
        <v>1</v>
      </c>
      <c r="J6" s="17">
        <f>IF($B6="All",1,VLOOKUP($B6,OAM!$A$1:$H$26,8,FALSE))</f>
        <v>1</v>
      </c>
      <c r="N6" t="str">
        <v>Monochrome LCD</v>
      </c>
      <c r="O6" t="str">
        <v>Display size 4,5"</v>
      </c>
      <c r="P6" t="str">
        <v>Sensor ERT</v>
      </c>
      <c r="Q6" t="str">
        <v>Life expectancy (2 Million Signetures)</v>
      </c>
      <c r="R6" t="str">
        <v>Pressure Stages (2048)</v>
      </c>
    </row>
    <row r="7" spans="1:18" x14ac:dyDescent="0.25">
      <c r="A7" s="14" t="s">
        <v>42</v>
      </c>
      <c r="B7" s="12" t="s">
        <v>39</v>
      </c>
      <c r="D7" s="17">
        <f>IF($B7="All",1,VLOOKUP($B7,OAM!$A$1:$H$26,2,FALSE))</f>
        <v>1</v>
      </c>
      <c r="E7" s="17">
        <f>IF($B7="All",1,VLOOKUP($B7,OAM!$A$1:$H$26,3,FALSE))</f>
        <v>1</v>
      </c>
      <c r="F7" s="17">
        <f>IF($B7="All",1,VLOOKUP($B7,OAM!$A$1:$H$26,4,FALSE))</f>
        <v>1</v>
      </c>
      <c r="G7" s="17">
        <f>IF($B7="All",1,VLOOKUP($B7,OAM!$A$1:$H$26,5,FALSE))</f>
        <v>1</v>
      </c>
      <c r="H7" s="17">
        <f>IF($B7="All",1,VLOOKUP($B7,OAM!$A$1:$H$26,6,FALSE))</f>
        <v>1</v>
      </c>
      <c r="I7" s="17">
        <f>IF($B7="All",1,VLOOKUP($B7,OAM!$A$1:$H$26,7,FALSE))</f>
        <v>1</v>
      </c>
      <c r="J7" s="17">
        <f>IF($B7="All",1,VLOOKUP($B7,OAM!$A$1:$H$26,8,FALSE))</f>
        <v>1</v>
      </c>
      <c r="N7" t="str">
        <v>Full-Color LCD</v>
      </c>
      <c r="O7" t="str">
        <v>Display size 5"</v>
      </c>
      <c r="Q7" t="str">
        <v>Life expectancy (30 Million Signetures)</v>
      </c>
    </row>
    <row r="8" spans="1:18" x14ac:dyDescent="0.25">
      <c r="A8" s="14" t="s">
        <v>43</v>
      </c>
      <c r="B8" s="12" t="s">
        <v>39</v>
      </c>
      <c r="D8" s="17">
        <f>IF($B8="All",1,VLOOKUP($B8,OAM!$A$1:$H$26,2,FALSE))</f>
        <v>1</v>
      </c>
      <c r="E8" s="17">
        <f>IF($B8="All",1,VLOOKUP($B8,OAM!$A$1:$H$26,3,FALSE))</f>
        <v>1</v>
      </c>
      <c r="F8" s="17">
        <f>IF($B8="All",1,VLOOKUP($B8,OAM!$A$1:$H$26,4,FALSE))</f>
        <v>1</v>
      </c>
      <c r="G8" s="17">
        <f>IF($B8="All",1,VLOOKUP($B8,OAM!$A$1:$H$26,5,FALSE))</f>
        <v>1</v>
      </c>
      <c r="H8" s="17">
        <f>IF($B8="All",1,VLOOKUP($B8,OAM!$A$1:$H$26,6,FALSE))</f>
        <v>1</v>
      </c>
      <c r="I8" s="17">
        <f>IF($B8="All",1,VLOOKUP($B8,OAM!$A$1:$H$26,7,FALSE))</f>
        <v>1</v>
      </c>
      <c r="J8" s="17">
        <f>IF($B8="All",1,VLOOKUP($B8,OAM!$A$1:$H$26,8,FALSE))</f>
        <v>1</v>
      </c>
      <c r="O8" t="str">
        <v>Display size 10,1"</v>
      </c>
    </row>
    <row r="9" spans="1:18" x14ac:dyDescent="0.25">
      <c r="A9" s="11" t="str">
        <f>OAM!A10</f>
        <v>Scroll-Function</v>
      </c>
      <c r="B9" s="12" t="s">
        <v>39</v>
      </c>
      <c r="D9" s="17">
        <f>IF($B9="All",1,IF($B9=OAM!B11,1,0))</f>
        <v>1</v>
      </c>
      <c r="E9" s="17">
        <f>IF($B9="All",1,IF($B9=OAM!C11,1,0))</f>
        <v>1</v>
      </c>
      <c r="F9" s="17">
        <f>IF($B9="All",1,IF($B9=OAM!D11,1,0))</f>
        <v>1</v>
      </c>
      <c r="G9" s="17">
        <f>IF($B9="All",1,IF($B9=OAM!E11,1,0))</f>
        <v>1</v>
      </c>
      <c r="H9" s="17">
        <f>IF($B9="All",1,IF($B9=OAM!F11,1,0))</f>
        <v>1</v>
      </c>
      <c r="I9" s="17">
        <f>IF($B9="All",1,IF($B9=OAM!G11,1,0))</f>
        <v>1</v>
      </c>
      <c r="J9" s="17">
        <f>IF($B9="All",1,IF($B9=OAM!H11,1,0))</f>
        <v>1</v>
      </c>
    </row>
    <row r="10" spans="1:18" x14ac:dyDescent="0.25">
      <c r="A10" s="11" t="str">
        <f>OAM!A11</f>
        <v>Standby image</v>
      </c>
      <c r="B10" s="12" t="s">
        <v>39</v>
      </c>
      <c r="D10" s="17">
        <f>IF($B10="All",1,IF($B10=OAM!B11,1,0))</f>
        <v>1</v>
      </c>
      <c r="E10" s="17">
        <f>IF($B10="All",1,IF($B10=OAM!C11,1,0))</f>
        <v>1</v>
      </c>
      <c r="F10" s="17">
        <f>IF($B10="All",1,IF($B10=OAM!D11,1,0))</f>
        <v>1</v>
      </c>
      <c r="G10" s="17">
        <f>IF($B10="All",1,IF($B10=OAM!E11,1,0))</f>
        <v>1</v>
      </c>
      <c r="H10" s="17">
        <f>IF($B10="All",1,IF($B10=OAM!F11,1,0))</f>
        <v>1</v>
      </c>
      <c r="I10" s="17">
        <f>IF($B10="All",1,IF($B10=OAM!G11,1,0))</f>
        <v>1</v>
      </c>
      <c r="J10" s="17">
        <f>IF($B10="All",1,IF($B10=OAM!H11,1,0))</f>
        <v>1</v>
      </c>
    </row>
    <row r="11" spans="1:18" x14ac:dyDescent="0.25">
      <c r="A11" s="11" t="str">
        <f>OAM!A12</f>
        <v>Slideshow</v>
      </c>
      <c r="B11" s="12" t="s">
        <v>39</v>
      </c>
      <c r="D11" s="17">
        <f>IF($B11="All",1,IF($B11=OAM!B12,1,0))</f>
        <v>1</v>
      </c>
      <c r="E11" s="17">
        <f>IF($B11="All",1,IF($B11=OAM!C12,1,0))</f>
        <v>1</v>
      </c>
      <c r="F11" s="17">
        <f>IF($B11="All",1,IF($B11=OAM!D12,1,0))</f>
        <v>1</v>
      </c>
      <c r="G11" s="17">
        <f>IF($B11="All",1,IF($B11=OAM!E12,1,0))</f>
        <v>1</v>
      </c>
      <c r="H11" s="17">
        <f>IF($B11="All",1,IF($B11=OAM!F12,1,0))</f>
        <v>1</v>
      </c>
      <c r="I11" s="17">
        <f>IF($B11="All",1,IF($B11=OAM!G12,1,0))</f>
        <v>1</v>
      </c>
      <c r="J11" s="17">
        <f>IF($B11="All",1,IF($B11=OAM!H12,1,0))</f>
        <v>1</v>
      </c>
    </row>
    <row r="12" spans="1:18" x14ac:dyDescent="0.25">
      <c r="A12" s="11" t="str">
        <f>OAM!A20</f>
        <v>Fingerprint sensor</v>
      </c>
      <c r="B12" s="12" t="s">
        <v>39</v>
      </c>
      <c r="D12" s="17">
        <f>IF($B12="All",1,IF($B12=OAM!B20,1,0))</f>
        <v>1</v>
      </c>
      <c r="E12" s="17">
        <f>IF($B12="All",1,IF($B12=OAM!C20,1,0))</f>
        <v>1</v>
      </c>
      <c r="F12" s="17">
        <f>IF($B12="All",1,IF($B12=OAM!D20,1,0))</f>
        <v>1</v>
      </c>
      <c r="G12" s="17">
        <f>IF($B12="All",1,IF($B12=OAM!E20,1,0))</f>
        <v>1</v>
      </c>
      <c r="H12" s="17">
        <f>IF($B12="All",1,IF($B12=OAM!F20,1,0))</f>
        <v>1</v>
      </c>
      <c r="I12" s="17">
        <f>IF($B12="All",1,IF($B12=OAM!G20,1,0))</f>
        <v>1</v>
      </c>
      <c r="J12" s="17">
        <f>IF($B12="All",1,IF($B12=OAM!H20,1,0))</f>
        <v>1</v>
      </c>
    </row>
    <row r="13" spans="1:18" x14ac:dyDescent="0.25">
      <c r="A13" s="11" t="str">
        <f>OAM!A21</f>
        <v>NFC reader (optional)</v>
      </c>
      <c r="B13" s="12" t="s">
        <v>39</v>
      </c>
      <c r="D13" s="17">
        <f>IF($B13="All",1,IF($B13=OAM!B21,1,0))</f>
        <v>1</v>
      </c>
      <c r="E13" s="17">
        <f>IF($B13="All",1,IF($B13=OAM!C21,1,0))</f>
        <v>1</v>
      </c>
      <c r="F13" s="17">
        <f>IF($B13="All",1,IF($B13=OAM!D21,1,0))</f>
        <v>1</v>
      </c>
      <c r="G13" s="17">
        <f>IF($B13="All",1,IF($B13=OAM!E21,1,0))</f>
        <v>1</v>
      </c>
      <c r="H13" s="17">
        <f>IF($B13="All",1,IF($B13=OAM!F21,1,0))</f>
        <v>1</v>
      </c>
      <c r="I13" s="17">
        <f>IF($B13="All",1,IF($B13=OAM!G21,1,0))</f>
        <v>1</v>
      </c>
      <c r="J13" s="17">
        <f>IF($B13="All",1,IF($B13=OAM!H21,1,0))</f>
        <v>1</v>
      </c>
    </row>
    <row r="14" spans="1:18" x14ac:dyDescent="0.25">
      <c r="A14" s="11" t="str">
        <f>OAM!A22</f>
        <v>Connection built in USB</v>
      </c>
      <c r="B14" s="12" t="s">
        <v>39</v>
      </c>
      <c r="D14" s="17">
        <f>IF($B14="All",1,IF($B14=OAM!B22,1,0))</f>
        <v>1</v>
      </c>
      <c r="E14" s="17">
        <f>IF($B14="All",1,IF($B14=OAM!C22,1,0))</f>
        <v>1</v>
      </c>
      <c r="F14" s="17">
        <f>IF($B14="All",1,IF($B14=OAM!D22,1,0))</f>
        <v>1</v>
      </c>
      <c r="G14" s="17">
        <f>IF($B14="All",1,IF($B14=OAM!E22,1,0))</f>
        <v>1</v>
      </c>
      <c r="H14" s="17">
        <f>IF($B14="All",1,IF($B14=OAM!F22,1,0))</f>
        <v>1</v>
      </c>
      <c r="I14" s="17">
        <f>IF($B14="All",1,IF($B14=OAM!G22,1,0))</f>
        <v>1</v>
      </c>
      <c r="J14" s="17">
        <f>IF($B14="All",1,IF($B14=OAM!H22,1,0))</f>
        <v>1</v>
      </c>
    </row>
    <row r="15" spans="1:18" x14ac:dyDescent="0.25">
      <c r="A15" s="11" t="str">
        <f>OAM!A23</f>
        <v>Connection built in LAN (RJ45)</v>
      </c>
      <c r="B15" s="12" t="s">
        <v>39</v>
      </c>
      <c r="D15" s="17">
        <f>IF($B15="All",1,IF($B15=OAM!B23,1,0))</f>
        <v>1</v>
      </c>
      <c r="E15" s="17">
        <f>IF($B15="All",1,IF($B15=OAM!C23,1,0))</f>
        <v>1</v>
      </c>
      <c r="F15" s="17">
        <f>IF($B15="All",1,IF($B15=OAM!D23,1,0))</f>
        <v>1</v>
      </c>
      <c r="G15" s="17">
        <f>IF($B15="All",1,IF($B15=OAM!E23,1,0))</f>
        <v>1</v>
      </c>
      <c r="H15" s="17">
        <f>IF($B15="All",1,IF($B15=OAM!F23,1,0))</f>
        <v>1</v>
      </c>
      <c r="I15" s="17">
        <f>IF($B15="All",1,IF($B15=OAM!G23,1,0))</f>
        <v>1</v>
      </c>
      <c r="J15" s="17">
        <f>IF($B15="All",1,IF($B15=OAM!H23,1,0))</f>
        <v>1</v>
      </c>
    </row>
    <row r="16" spans="1:18" x14ac:dyDescent="0.25">
      <c r="A16" s="11" t="str">
        <f>OAM!A24</f>
        <v>Power Supply USB</v>
      </c>
      <c r="B16" s="12" t="s">
        <v>39</v>
      </c>
      <c r="D16" s="17">
        <f>IF($B16="All",1,IF($B16=OAM!B24,1,0))</f>
        <v>1</v>
      </c>
      <c r="E16" s="17">
        <f>IF($B16="All",1,IF($B16=OAM!C24,1,0))</f>
        <v>1</v>
      </c>
      <c r="F16" s="17">
        <f>IF($B16="All",1,IF($B16=OAM!D24,1,0))</f>
        <v>1</v>
      </c>
      <c r="G16" s="17">
        <f>IF($B16="All",1,IF($B16=OAM!E24,1,0))</f>
        <v>1</v>
      </c>
      <c r="H16" s="17">
        <f>IF($B16="All",1,IF($B16=OAM!F24,1,0))</f>
        <v>1</v>
      </c>
      <c r="I16" s="17">
        <f>IF($B16="All",1,IF($B16=OAM!G24,1,0))</f>
        <v>1</v>
      </c>
      <c r="J16" s="17">
        <f>IF($B16="All",1,IF($B16=OAM!H24,1,0))</f>
        <v>1</v>
      </c>
    </row>
    <row r="17" spans="1:10" x14ac:dyDescent="0.25">
      <c r="A17" s="11" t="str">
        <f>OAM!A25</f>
        <v>Power Supply PoE</v>
      </c>
      <c r="B17" s="12" t="s">
        <v>39</v>
      </c>
      <c r="D17" s="17">
        <f>IF($B17="All",1,IF($B17=OAM!B25,1,0))</f>
        <v>1</v>
      </c>
      <c r="E17" s="17">
        <f>IF($B17="All",1,IF($B17=OAM!C25,1,0))</f>
        <v>1</v>
      </c>
      <c r="F17" s="17">
        <f>IF($B17="All",1,IF($B17=OAM!D25,1,0))</f>
        <v>1</v>
      </c>
      <c r="G17" s="17">
        <f>IF($B17="All",1,IF($B17=OAM!E25,1,0))</f>
        <v>1</v>
      </c>
      <c r="H17" s="17">
        <f>IF($B17="All",1,IF($B17=OAM!F25,1,0))</f>
        <v>1</v>
      </c>
      <c r="I17" s="17">
        <f>IF($B17="All",1,IF($B17=OAM!G25,1,0))</f>
        <v>1</v>
      </c>
      <c r="J17" s="17">
        <f>IF($B17="All",1,IF($B17=OAM!H25,1,0))</f>
        <v>1</v>
      </c>
    </row>
    <row r="18" spans="1:10" x14ac:dyDescent="0.25">
      <c r="A18" s="11" t="str">
        <f>OAM!A26</f>
        <v>Terminal Server capable</v>
      </c>
      <c r="B18" s="12" t="s">
        <v>39</v>
      </c>
      <c r="D18" s="17">
        <f>IF($B18="All",1,IF($B18=OAM!B26,1,0))</f>
        <v>1</v>
      </c>
      <c r="E18" s="17">
        <f>IF($B18="All",1,IF($B18=OAM!C26,1,0))</f>
        <v>1</v>
      </c>
      <c r="F18" s="17">
        <f>IF($B18="All",1,IF($B18=OAM!D26,1,0))</f>
        <v>1</v>
      </c>
      <c r="G18" s="17">
        <f>IF($B18="All",1,IF($B18=OAM!E26,1,0))</f>
        <v>1</v>
      </c>
      <c r="H18" s="17">
        <f>IF($B18="All",1,IF($B18=OAM!F26,1,0))</f>
        <v>1</v>
      </c>
      <c r="I18" s="17">
        <f>IF($B18="All",1,IF($B18=OAM!G26,1,0))</f>
        <v>1</v>
      </c>
      <c r="J18" s="17">
        <f>IF($B18="All",1,IF($B18=OAM!H26,1,0))</f>
        <v>1</v>
      </c>
    </row>
    <row r="20" spans="1:10" ht="13.8" thickBot="1" x14ac:dyDescent="0.3"/>
    <row r="21" spans="1:10" ht="14.4" thickBot="1" x14ac:dyDescent="0.3">
      <c r="A21" s="56" t="s">
        <v>35</v>
      </c>
      <c r="B21" s="56"/>
      <c r="C21" s="56"/>
      <c r="D21" s="18" t="str">
        <f>IF(COUNTIF(D4:D18,1)=15,D3,"")</f>
        <v>Sigma Lite</v>
      </c>
      <c r="E21" s="19" t="str">
        <f t="shared" ref="E21:J21" si="0">IF(COUNTIF(E4:E18,1)=15,E3,"")</f>
        <v>Sigma</v>
      </c>
      <c r="F21" s="19" t="str">
        <f t="shared" si="0"/>
        <v>Zeta</v>
      </c>
      <c r="G21" s="19" t="str">
        <f t="shared" si="0"/>
        <v>Omega</v>
      </c>
      <c r="H21" s="19" t="str">
        <f t="shared" si="0"/>
        <v>Gamma</v>
      </c>
      <c r="I21" s="19" t="str">
        <f t="shared" si="0"/>
        <v>Kappa</v>
      </c>
      <c r="J21" s="20" t="str">
        <f t="shared" si="0"/>
        <v>Delta</v>
      </c>
    </row>
  </sheetData>
  <mergeCells count="2">
    <mergeCell ref="A21:C21"/>
    <mergeCell ref="A1:D1"/>
  </mergeCells>
  <conditionalFormatting sqref="B4:B8">
    <cfRule type="cellIs" dxfId="1" priority="1" operator="notEqual">
      <formula>"All"</formula>
    </cfRule>
  </conditionalFormatting>
  <conditionalFormatting sqref="B4:B18">
    <cfRule type="cellIs" dxfId="0" priority="2" operator="equal">
      <formula>1</formula>
    </cfRule>
  </conditionalFormatting>
  <dataValidations count="6">
    <dataValidation type="list" allowBlank="1" showErrorMessage="1" sqref="B4" xr:uid="{5BC7B484-F91D-43FB-9806-A389D445CA67}">
      <formula1>$N$4:$N$7</formula1>
    </dataValidation>
    <dataValidation type="list" allowBlank="1" showErrorMessage="1" sqref="B8" xr:uid="{BBDB9FF1-64B8-408A-88B6-49BA649F2A2A}">
      <formula1>$R$4:$R$6</formula1>
    </dataValidation>
    <dataValidation type="list" allowBlank="1" showErrorMessage="1" sqref="B6" xr:uid="{8B76F96B-0AAE-4F95-939D-F2195B4EB349}">
      <formula1>$P$4:$P$6</formula1>
    </dataValidation>
    <dataValidation type="list" allowBlank="1" showErrorMessage="1" sqref="B5" xr:uid="{191EEE57-4909-410C-8E62-A611C3C35416}">
      <formula1>$O$4:$O$8</formula1>
    </dataValidation>
    <dataValidation type="list" allowBlank="1" showErrorMessage="1" sqref="B7" xr:uid="{58437B6B-5D14-4763-8C4B-A2785575EB19}">
      <formula1>$Q$4:$Q$7</formula1>
    </dataValidation>
    <dataValidation type="list" allowBlank="1" showErrorMessage="1" sqref="B9:B18" xr:uid="{9EFF5EB6-894C-4745-A8EF-8EE7D4339A18}">
      <formula1>"All,1"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143E7-BF6B-4A54-9026-4592FAC3ACA0}">
  <dimension ref="A1:U33"/>
  <sheetViews>
    <sheetView zoomScale="64" workbookViewId="0">
      <selection activeCell="N4" sqref="N4:U29"/>
    </sheetView>
  </sheetViews>
  <sheetFormatPr defaultRowHeight="13.2" x14ac:dyDescent="0.25"/>
  <cols>
    <col min="1" max="1" width="33" bestFit="1" customWidth="1"/>
    <col min="2" max="2" width="9.6640625" bestFit="1" customWidth="1"/>
    <col min="3" max="3" width="9.5546875" bestFit="1" customWidth="1"/>
    <col min="4" max="4" width="6.109375" bestFit="1" customWidth="1"/>
    <col min="5" max="5" width="4.5546875" bestFit="1" customWidth="1"/>
    <col min="6" max="6" width="6.77734375" bestFit="1" customWidth="1"/>
    <col min="7" max="7" width="7.21875" bestFit="1" customWidth="1"/>
    <col min="8" max="8" width="6.21875" bestFit="1" customWidth="1"/>
    <col min="9" max="9" width="5.109375" bestFit="1" customWidth="1"/>
    <col min="11" max="11" width="5.109375" bestFit="1" customWidth="1"/>
    <col min="12" max="12" width="12.33203125" bestFit="1" customWidth="1"/>
    <col min="14" max="14" width="33" bestFit="1" customWidth="1"/>
    <col min="15" max="15" width="9.5546875" bestFit="1" customWidth="1"/>
    <col min="16" max="16" width="6.109375" bestFit="1" customWidth="1"/>
    <col min="17" max="17" width="4.44140625" bestFit="1" customWidth="1"/>
    <col min="18" max="18" width="6.77734375" bestFit="1" customWidth="1"/>
    <col min="19" max="19" width="7.21875" bestFit="1" customWidth="1"/>
    <col min="20" max="20" width="6.21875" bestFit="1" customWidth="1"/>
    <col min="21" max="21" width="5.109375" bestFit="1" customWidth="1"/>
  </cols>
  <sheetData>
    <row r="1" spans="1:21" ht="36" customHeight="1" x14ac:dyDescent="0.25"/>
    <row r="3" spans="1:21" x14ac:dyDescent="0.25">
      <c r="D3" s="10"/>
      <c r="E3" s="10"/>
      <c r="F3" s="10"/>
      <c r="G3" s="10"/>
      <c r="H3" s="10"/>
      <c r="I3" s="10"/>
    </row>
    <row r="4" spans="1:21" x14ac:dyDescent="0.25">
      <c r="A4" s="15" t="str" cm="1">
        <f t="array" ref="A4:A29">OAM!A2:A27</f>
        <v>Specifications</v>
      </c>
      <c r="B4" s="15" t="s">
        <v>49</v>
      </c>
      <c r="C4" s="21" t="str" cm="1">
        <f t="array" ref="C4:I4">OAM!B2:H2</f>
        <v>Sigma Lite</v>
      </c>
      <c r="D4" s="21" t="str">
        <v>Sigma</v>
      </c>
      <c r="E4" s="21" t="str">
        <v>Zeta</v>
      </c>
      <c r="F4" s="21" t="str">
        <v>Omega</v>
      </c>
      <c r="G4" s="21" t="str">
        <v>Gamma</v>
      </c>
      <c r="H4" s="21" t="str">
        <v>Kappa</v>
      </c>
      <c r="I4" s="21" t="str">
        <v>Delta</v>
      </c>
      <c r="K4" s="8" t="s">
        <v>53</v>
      </c>
      <c r="L4" s="8" t="s">
        <v>54</v>
      </c>
      <c r="N4" s="36" t="str">
        <f>A4</f>
        <v>Specifications</v>
      </c>
      <c r="O4" s="36" t="str">
        <f t="shared" ref="O4:O29" si="0">C4</f>
        <v>Sigma Lite</v>
      </c>
      <c r="P4" s="36" t="str">
        <f t="shared" ref="P4:P29" si="1">D4</f>
        <v>Sigma</v>
      </c>
      <c r="Q4" s="36" t="str">
        <f t="shared" ref="Q4:Q29" si="2">E4</f>
        <v>Zeta</v>
      </c>
      <c r="R4" s="36" t="str">
        <f t="shared" ref="R4:R29" si="3">F4</f>
        <v>Omega</v>
      </c>
      <c r="S4" s="36" t="str">
        <f t="shared" ref="S4:S29" si="4">G4</f>
        <v>Gamma</v>
      </c>
      <c r="T4" s="36" t="str">
        <f t="shared" ref="T4:T29" si="5">H4</f>
        <v>Kappa</v>
      </c>
      <c r="U4" s="36" t="str">
        <f t="shared" ref="U4:U29" si="6">I4</f>
        <v>Delta</v>
      </c>
    </row>
    <row r="5" spans="1:21" x14ac:dyDescent="0.25">
      <c r="A5" s="29" t="str">
        <v>Without LCD</v>
      </c>
      <c r="B5" s="22">
        <v>1</v>
      </c>
      <c r="C5" s="24">
        <f>IF(OAM!B3=1,OAM!B3*$B$5,OAM!B3)</f>
        <v>1</v>
      </c>
      <c r="D5" s="24">
        <f>IF(OAM!C3=1,OAM!C3*$B$5,OAM!C3)</f>
        <v>0</v>
      </c>
      <c r="E5" s="24">
        <f>IF(OAM!D3=1,OAM!D3*$B$5,OAM!D3)</f>
        <v>0</v>
      </c>
      <c r="F5" s="24">
        <f>IF(OAM!E3=1,OAM!E3*$B$5,OAM!E3)</f>
        <v>0</v>
      </c>
      <c r="G5" s="24">
        <f>IF(OAM!F3=1,OAM!F3*$B$5,OAM!F3)</f>
        <v>0</v>
      </c>
      <c r="H5" s="24">
        <f>IF(OAM!G3=1,OAM!G3*$B$5,OAM!G3)</f>
        <v>0</v>
      </c>
      <c r="I5" s="24">
        <f>IF(OAM!H3=1,OAM!H3*$B$5,OAM!H3)</f>
        <v>0</v>
      </c>
      <c r="K5">
        <v>0</v>
      </c>
      <c r="L5" s="8" t="s">
        <v>55</v>
      </c>
      <c r="N5" s="36" t="str">
        <f t="shared" ref="N5:N29" si="7">A5</f>
        <v>Without LCD</v>
      </c>
      <c r="O5" s="36">
        <f>RANK(C5,$C5:$I5,$K5)</f>
        <v>1</v>
      </c>
      <c r="P5" s="36">
        <f t="shared" ref="P5:P28" si="8">RANK(D5,$C5:$I5,$K5)</f>
        <v>2</v>
      </c>
      <c r="Q5" s="36">
        <f t="shared" ref="Q5:Q28" si="9">RANK(E5,$C5:$I5,$K5)</f>
        <v>2</v>
      </c>
      <c r="R5" s="36">
        <f t="shared" ref="R5:R28" si="10">RANK(F5,$C5:$I5,$K5)</f>
        <v>2</v>
      </c>
      <c r="S5" s="36">
        <f t="shared" ref="S5:S28" si="11">RANK(G5,$C5:$I5,$K5)</f>
        <v>2</v>
      </c>
      <c r="T5" s="36">
        <f t="shared" ref="T5:T28" si="12">RANK(H5,$C5:$I5,$K5)</f>
        <v>2</v>
      </c>
      <c r="U5" s="36">
        <f t="shared" ref="U5:U28" si="13">RANK(I5,$C5:$I5,$K5)</f>
        <v>2</v>
      </c>
    </row>
    <row r="6" spans="1:21" x14ac:dyDescent="0.25">
      <c r="A6" s="29" t="str">
        <v>Monochrome LCD</v>
      </c>
      <c r="B6" s="22">
        <v>2</v>
      </c>
      <c r="C6" s="24">
        <f>IF(OAM!B4=1,OAM!B4*$B$6,OAM!B4)</f>
        <v>0</v>
      </c>
      <c r="D6" s="24">
        <f>IF(OAM!C4=1,OAM!C4*$B$6,OAM!C4)</f>
        <v>2</v>
      </c>
      <c r="E6" s="24">
        <f>IF(OAM!D4=1,OAM!D4*$B$6,OAM!D4)</f>
        <v>2</v>
      </c>
      <c r="F6" s="24">
        <f>IF(OAM!E4=1,OAM!E4*$B$6,OAM!E4)</f>
        <v>0</v>
      </c>
      <c r="G6" s="24">
        <f>IF(OAM!F4=1,OAM!F4*$B$6,OAM!F4)</f>
        <v>0</v>
      </c>
      <c r="H6" s="24">
        <f>IF(OAM!G4=1,OAM!G4*$B$6,OAM!G4)</f>
        <v>2</v>
      </c>
      <c r="I6" s="24">
        <f>IF(OAM!H4=1,OAM!H4*$B$6,OAM!H4)</f>
        <v>0</v>
      </c>
      <c r="K6">
        <v>0</v>
      </c>
      <c r="L6" s="8" t="s">
        <v>55</v>
      </c>
      <c r="N6" s="36" t="str">
        <f t="shared" si="7"/>
        <v>Monochrome LCD</v>
      </c>
      <c r="O6" s="36">
        <f t="shared" ref="O6:O28" si="14">RANK(C6,$C6:$I6,$K6)</f>
        <v>4</v>
      </c>
      <c r="P6" s="36">
        <f t="shared" si="8"/>
        <v>1</v>
      </c>
      <c r="Q6" s="36">
        <f t="shared" si="9"/>
        <v>1</v>
      </c>
      <c r="R6" s="36">
        <f t="shared" si="10"/>
        <v>4</v>
      </c>
      <c r="S6" s="36">
        <f t="shared" si="11"/>
        <v>4</v>
      </c>
      <c r="T6" s="36">
        <f t="shared" si="12"/>
        <v>1</v>
      </c>
      <c r="U6" s="36">
        <f t="shared" si="13"/>
        <v>4</v>
      </c>
    </row>
    <row r="7" spans="1:21" x14ac:dyDescent="0.25">
      <c r="A7" s="29" t="str">
        <v>Full-Color LCD</v>
      </c>
      <c r="B7" s="22">
        <v>3</v>
      </c>
      <c r="C7" s="24">
        <f>IF(OAM!B5=1,OAM!B5*$B$7,OAM!B5)</f>
        <v>0</v>
      </c>
      <c r="D7" s="24">
        <f>IF(OAM!C5=1,OAM!C5*$B$7,OAM!C5)</f>
        <v>0</v>
      </c>
      <c r="E7" s="24">
        <f>IF(OAM!D5=1,OAM!D5*$B$7,OAM!D5)</f>
        <v>0</v>
      </c>
      <c r="F7" s="24">
        <f>IF(OAM!E5=1,OAM!E5*$B$7,OAM!E5)</f>
        <v>3</v>
      </c>
      <c r="G7" s="24">
        <f>IF(OAM!F5=1,OAM!F5*$B$7,OAM!F5)</f>
        <v>3</v>
      </c>
      <c r="H7" s="24">
        <f>IF(OAM!G5=1,OAM!G5*$B$7,OAM!G5)</f>
        <v>0</v>
      </c>
      <c r="I7" s="24">
        <f>IF(OAM!H5=1,OAM!H5*$B$7,OAM!H5)</f>
        <v>3</v>
      </c>
      <c r="K7">
        <v>0</v>
      </c>
      <c r="L7" s="8" t="s">
        <v>55</v>
      </c>
      <c r="N7" s="36" t="str">
        <f t="shared" si="7"/>
        <v>Full-Color LCD</v>
      </c>
      <c r="O7" s="36">
        <f t="shared" si="14"/>
        <v>4</v>
      </c>
      <c r="P7" s="36">
        <f t="shared" si="8"/>
        <v>4</v>
      </c>
      <c r="Q7" s="36">
        <f t="shared" si="9"/>
        <v>4</v>
      </c>
      <c r="R7" s="36">
        <f t="shared" si="10"/>
        <v>1</v>
      </c>
      <c r="S7" s="36">
        <f t="shared" si="11"/>
        <v>1</v>
      </c>
      <c r="T7" s="36">
        <f t="shared" si="12"/>
        <v>4</v>
      </c>
      <c r="U7" s="36">
        <f t="shared" si="13"/>
        <v>1</v>
      </c>
    </row>
    <row r="8" spans="1:21" x14ac:dyDescent="0.25">
      <c r="A8" s="30" t="str">
        <v>Display size 4"</v>
      </c>
      <c r="B8" s="22">
        <v>1</v>
      </c>
      <c r="C8" s="25">
        <f>IF(OAM!B6=1,OAM!B6*$B$8,OAM!B6)</f>
        <v>1</v>
      </c>
      <c r="D8" s="25">
        <f>IF(OAM!C6=1,OAM!C6*$B$8,OAM!C6)</f>
        <v>1</v>
      </c>
      <c r="E8" s="25">
        <f>IF(OAM!D6=1,OAM!D6*$B$8,OAM!D6)</f>
        <v>0</v>
      </c>
      <c r="F8" s="25">
        <f>IF(OAM!E6=1,OAM!E6*$B$8,OAM!E6)</f>
        <v>0</v>
      </c>
      <c r="G8" s="25">
        <f>IF(OAM!F6=1,OAM!F6*$B$8,OAM!F6)</f>
        <v>0</v>
      </c>
      <c r="H8" s="25">
        <f>IF(OAM!G6=1,OAM!G6*$B$8,OAM!G6)</f>
        <v>1</v>
      </c>
      <c r="I8" s="25">
        <f>IF(OAM!H6=1,OAM!H6*$B$8,OAM!H6)</f>
        <v>0</v>
      </c>
      <c r="K8">
        <v>0</v>
      </c>
      <c r="L8" s="8" t="s">
        <v>55</v>
      </c>
      <c r="N8" s="36" t="str">
        <f t="shared" si="7"/>
        <v>Display size 4"</v>
      </c>
      <c r="O8" s="36">
        <f t="shared" si="14"/>
        <v>1</v>
      </c>
      <c r="P8" s="36">
        <f t="shared" si="8"/>
        <v>1</v>
      </c>
      <c r="Q8" s="36">
        <f t="shared" si="9"/>
        <v>4</v>
      </c>
      <c r="R8" s="36">
        <f t="shared" si="10"/>
        <v>4</v>
      </c>
      <c r="S8" s="36">
        <f t="shared" si="11"/>
        <v>4</v>
      </c>
      <c r="T8" s="36">
        <f t="shared" si="12"/>
        <v>1</v>
      </c>
      <c r="U8" s="36">
        <f t="shared" si="13"/>
        <v>4</v>
      </c>
    </row>
    <row r="9" spans="1:21" x14ac:dyDescent="0.25">
      <c r="A9" s="30" t="str">
        <v>Display size 4,5"</v>
      </c>
      <c r="B9" s="22">
        <v>2</v>
      </c>
      <c r="C9" s="25">
        <f>IF(OAM!B7=1,OAM!B7*$B$9,OAM!B7)</f>
        <v>0</v>
      </c>
      <c r="D9" s="25">
        <f>IF(OAM!C7=1,OAM!C7*$B$9,OAM!C7)</f>
        <v>0</v>
      </c>
      <c r="E9" s="25">
        <f>IF(OAM!D7=1,OAM!D7*$B$9,OAM!D7)</f>
        <v>2</v>
      </c>
      <c r="F9" s="25">
        <f>IF(OAM!E7=1,OAM!E7*$B$9,OAM!E7)</f>
        <v>0</v>
      </c>
      <c r="G9" s="25">
        <f>IF(OAM!F7=1,OAM!F7*$B$9,OAM!F7)</f>
        <v>0</v>
      </c>
      <c r="H9" s="25">
        <f>IF(OAM!G7=1,OAM!G7*$B$9,OAM!G7)</f>
        <v>0</v>
      </c>
      <c r="I9" s="25">
        <f>IF(OAM!H7=1,OAM!H7*$B$9,OAM!H7)</f>
        <v>0</v>
      </c>
      <c r="K9">
        <v>0</v>
      </c>
      <c r="L9" s="8" t="s">
        <v>55</v>
      </c>
      <c r="N9" s="36" t="str">
        <f t="shared" si="7"/>
        <v>Display size 4,5"</v>
      </c>
      <c r="O9" s="36">
        <f t="shared" si="14"/>
        <v>2</v>
      </c>
      <c r="P9" s="36">
        <f t="shared" si="8"/>
        <v>2</v>
      </c>
      <c r="Q9" s="36">
        <f t="shared" si="9"/>
        <v>1</v>
      </c>
      <c r="R9" s="36">
        <f t="shared" si="10"/>
        <v>2</v>
      </c>
      <c r="S9" s="36">
        <f t="shared" si="11"/>
        <v>2</v>
      </c>
      <c r="T9" s="36">
        <f t="shared" si="12"/>
        <v>2</v>
      </c>
      <c r="U9" s="36">
        <f t="shared" si="13"/>
        <v>2</v>
      </c>
    </row>
    <row r="10" spans="1:21" x14ac:dyDescent="0.25">
      <c r="A10" s="30" t="str">
        <v>Display size 5"</v>
      </c>
      <c r="B10" s="22">
        <v>3</v>
      </c>
      <c r="C10" s="25">
        <f>IF(OAM!B8=1,OAM!B8*$B$10,OAM!B8)</f>
        <v>0</v>
      </c>
      <c r="D10" s="25">
        <f>IF(OAM!C8=1,OAM!C8*$B$10,OAM!C8)</f>
        <v>0</v>
      </c>
      <c r="E10" s="25">
        <f>IF(OAM!D8=1,OAM!D8*$B$10,OAM!D8)</f>
        <v>0</v>
      </c>
      <c r="F10" s="25">
        <f>IF(OAM!E8=1,OAM!E8*$B$10,OAM!E8)</f>
        <v>3</v>
      </c>
      <c r="G10" s="25">
        <f>IF(OAM!F8=1,OAM!F8*$B$10,OAM!F8)</f>
        <v>3</v>
      </c>
      <c r="H10" s="25">
        <f>IF(OAM!G8=1,OAM!G8*$B$10,OAM!G8)</f>
        <v>0</v>
      </c>
      <c r="I10" s="25">
        <f>IF(OAM!H8=1,OAM!H8*$B$10,OAM!H8)</f>
        <v>0</v>
      </c>
      <c r="K10">
        <v>0</v>
      </c>
      <c r="L10" s="8" t="s">
        <v>55</v>
      </c>
      <c r="N10" s="36" t="str">
        <f t="shared" si="7"/>
        <v>Display size 5"</v>
      </c>
      <c r="O10" s="36">
        <f t="shared" si="14"/>
        <v>3</v>
      </c>
      <c r="P10" s="36">
        <f t="shared" si="8"/>
        <v>3</v>
      </c>
      <c r="Q10" s="36">
        <f t="shared" si="9"/>
        <v>3</v>
      </c>
      <c r="R10" s="36">
        <f t="shared" si="10"/>
        <v>1</v>
      </c>
      <c r="S10" s="36">
        <f t="shared" si="11"/>
        <v>1</v>
      </c>
      <c r="T10" s="36">
        <f t="shared" si="12"/>
        <v>3</v>
      </c>
      <c r="U10" s="36">
        <f t="shared" si="13"/>
        <v>3</v>
      </c>
    </row>
    <row r="11" spans="1:21" x14ac:dyDescent="0.25">
      <c r="A11" s="30" t="str">
        <v>Display size 10,1"</v>
      </c>
      <c r="B11" s="22">
        <v>4</v>
      </c>
      <c r="C11" s="25">
        <f>IF(OAM!B9=1,OAM!B9*$B$11,OAM!B9)</f>
        <v>0</v>
      </c>
      <c r="D11" s="25">
        <f>IF(OAM!C9=1,OAM!C9*$B$11,OAM!C9)</f>
        <v>0</v>
      </c>
      <c r="E11" s="25">
        <f>IF(OAM!D9=1,OAM!D9*$B$11,OAM!D9)</f>
        <v>0</v>
      </c>
      <c r="F11" s="25">
        <f>IF(OAM!E9=1,OAM!E9*$B$11,OAM!E9)</f>
        <v>0</v>
      </c>
      <c r="G11" s="25">
        <f>IF(OAM!F9=1,OAM!F9*$B$11,OAM!F9)</f>
        <v>0</v>
      </c>
      <c r="H11" s="25">
        <f>IF(OAM!G9=1,OAM!G9*$B$11,OAM!G9)</f>
        <v>0</v>
      </c>
      <c r="I11" s="25">
        <f>IF(OAM!H9=1,OAM!H9*$B$11,OAM!H9)</f>
        <v>4</v>
      </c>
      <c r="K11">
        <v>0</v>
      </c>
      <c r="L11" s="8" t="s">
        <v>55</v>
      </c>
      <c r="N11" s="36" t="str">
        <f t="shared" si="7"/>
        <v>Display size 10,1"</v>
      </c>
      <c r="O11" s="36">
        <f t="shared" si="14"/>
        <v>2</v>
      </c>
      <c r="P11" s="36">
        <f t="shared" si="8"/>
        <v>2</v>
      </c>
      <c r="Q11" s="36">
        <f t="shared" si="9"/>
        <v>2</v>
      </c>
      <c r="R11" s="36">
        <f t="shared" si="10"/>
        <v>2</v>
      </c>
      <c r="S11" s="36">
        <f t="shared" si="11"/>
        <v>2</v>
      </c>
      <c r="T11" s="36">
        <f t="shared" si="12"/>
        <v>2</v>
      </c>
      <c r="U11" s="36">
        <f t="shared" si="13"/>
        <v>1</v>
      </c>
    </row>
    <row r="12" spans="1:21" x14ac:dyDescent="0.25">
      <c r="A12" s="22" t="str">
        <v>Scroll-Function</v>
      </c>
      <c r="B12" s="22">
        <v>1</v>
      </c>
      <c r="C12" s="11">
        <f>IF(OAM!B10=1,OAM!B10*$B$12,OAM!B10)</f>
        <v>0</v>
      </c>
      <c r="D12" s="11">
        <f>IF(OAM!C10=1,OAM!C10*$B$12,OAM!C10)</f>
        <v>0</v>
      </c>
      <c r="E12" s="11">
        <f>IF(OAM!D10=1,OAM!D10*$B$12,OAM!D10)</f>
        <v>0</v>
      </c>
      <c r="F12" s="11">
        <f>IF(OAM!E10=1,OAM!E10*$B$12,OAM!E10)</f>
        <v>1</v>
      </c>
      <c r="G12" s="11">
        <f>IF(OAM!F10=1,OAM!F10*$B$12,OAM!F10)</f>
        <v>1</v>
      </c>
      <c r="H12" s="11">
        <f>IF(OAM!G10=1,OAM!G10*$B$12,OAM!G10)</f>
        <v>0</v>
      </c>
      <c r="I12" s="11">
        <f>IF(OAM!H10=1,OAM!H10*$B$12,OAM!H10)</f>
        <v>1</v>
      </c>
      <c r="K12">
        <v>0</v>
      </c>
      <c r="L12" s="8" t="s">
        <v>55</v>
      </c>
      <c r="N12" s="36" t="str">
        <f t="shared" si="7"/>
        <v>Scroll-Function</v>
      </c>
      <c r="O12" s="36">
        <f t="shared" si="14"/>
        <v>4</v>
      </c>
      <c r="P12" s="36">
        <f t="shared" si="8"/>
        <v>4</v>
      </c>
      <c r="Q12" s="36">
        <f t="shared" si="9"/>
        <v>4</v>
      </c>
      <c r="R12" s="36">
        <f t="shared" si="10"/>
        <v>1</v>
      </c>
      <c r="S12" s="36">
        <f t="shared" si="11"/>
        <v>1</v>
      </c>
      <c r="T12" s="36">
        <f t="shared" si="12"/>
        <v>4</v>
      </c>
      <c r="U12" s="36">
        <f t="shared" si="13"/>
        <v>1</v>
      </c>
    </row>
    <row r="13" spans="1:21" x14ac:dyDescent="0.25">
      <c r="A13" s="22" t="str">
        <v>Standby image</v>
      </c>
      <c r="B13" s="22">
        <v>1</v>
      </c>
      <c r="C13" s="11">
        <f>IF(OAM!B11=1,OAM!B11*$B$13,OAM!B11)</f>
        <v>0</v>
      </c>
      <c r="D13" s="11">
        <f>IF(OAM!C11=1,OAM!C11*$B$13,OAM!C11)</f>
        <v>1</v>
      </c>
      <c r="E13" s="11">
        <f>IF(OAM!D11=1,OAM!D11*$B$13,OAM!D11)</f>
        <v>1</v>
      </c>
      <c r="F13" s="11">
        <f>IF(OAM!E11=1,OAM!E11*$B$13,OAM!E11)</f>
        <v>1</v>
      </c>
      <c r="G13" s="11">
        <f>IF(OAM!F11=1,OAM!F11*$B$13,OAM!F11)</f>
        <v>1</v>
      </c>
      <c r="H13" s="11">
        <f>IF(OAM!G11=1,OAM!G11*$B$13,OAM!G11)</f>
        <v>1</v>
      </c>
      <c r="I13" s="11">
        <f>IF(OAM!H11=1,OAM!H11*$B$13,OAM!H11)</f>
        <v>1</v>
      </c>
      <c r="K13">
        <v>0</v>
      </c>
      <c r="L13" s="8" t="s">
        <v>55</v>
      </c>
      <c r="N13" s="36" t="str">
        <f t="shared" si="7"/>
        <v>Standby image</v>
      </c>
      <c r="O13" s="36">
        <f t="shared" si="14"/>
        <v>7</v>
      </c>
      <c r="P13" s="36">
        <f t="shared" si="8"/>
        <v>1</v>
      </c>
      <c r="Q13" s="36">
        <f t="shared" si="9"/>
        <v>1</v>
      </c>
      <c r="R13" s="36">
        <f t="shared" si="10"/>
        <v>1</v>
      </c>
      <c r="S13" s="36">
        <f t="shared" si="11"/>
        <v>1</v>
      </c>
      <c r="T13" s="36">
        <f t="shared" si="12"/>
        <v>1</v>
      </c>
      <c r="U13" s="36">
        <f t="shared" si="13"/>
        <v>1</v>
      </c>
    </row>
    <row r="14" spans="1:21" x14ac:dyDescent="0.25">
      <c r="A14" s="22" t="str">
        <v>Slideshow</v>
      </c>
      <c r="B14" s="22">
        <v>1</v>
      </c>
      <c r="C14" s="11">
        <f>IF(OAM!B12=1,OAM!B12*$B$14,OAM!B12)</f>
        <v>0</v>
      </c>
      <c r="D14" s="11">
        <f>IF(OAM!C12=1,OAM!C12*$B$14,OAM!C12)</f>
        <v>0</v>
      </c>
      <c r="E14" s="11">
        <f>IF(OAM!D12=1,OAM!D12*$B$14,OAM!D12)</f>
        <v>0</v>
      </c>
      <c r="F14" s="11">
        <f>IF(OAM!E12=1,OAM!E12*$B$14,OAM!E12)</f>
        <v>1</v>
      </c>
      <c r="G14" s="11">
        <f>IF(OAM!F12=1,OAM!F12*$B$14,OAM!F12)</f>
        <v>1</v>
      </c>
      <c r="H14" s="11">
        <f>IF(OAM!G12=1,OAM!G12*$B$14,OAM!G12)</f>
        <v>0</v>
      </c>
      <c r="I14" s="11">
        <f>IF(OAM!H12=1,OAM!H12*$B$14,OAM!H12)</f>
        <v>1</v>
      </c>
      <c r="K14">
        <v>0</v>
      </c>
      <c r="L14" s="8" t="s">
        <v>55</v>
      </c>
      <c r="N14" s="36" t="str">
        <f t="shared" si="7"/>
        <v>Slideshow</v>
      </c>
      <c r="O14" s="36">
        <f t="shared" si="14"/>
        <v>4</v>
      </c>
      <c r="P14" s="36">
        <f t="shared" si="8"/>
        <v>4</v>
      </c>
      <c r="Q14" s="36">
        <f t="shared" si="9"/>
        <v>4</v>
      </c>
      <c r="R14" s="36">
        <f t="shared" si="10"/>
        <v>1</v>
      </c>
      <c r="S14" s="36">
        <f t="shared" si="11"/>
        <v>1</v>
      </c>
      <c r="T14" s="36">
        <f t="shared" si="12"/>
        <v>4</v>
      </c>
      <c r="U14" s="36">
        <f t="shared" si="13"/>
        <v>1</v>
      </c>
    </row>
    <row r="15" spans="1:21" x14ac:dyDescent="0.25">
      <c r="A15" s="31" t="str">
        <v>Sensor RTP</v>
      </c>
      <c r="B15" s="22">
        <v>1</v>
      </c>
      <c r="C15" s="26">
        <f>IF(OAM!B13=1,OAM!B13*$B$15,OAM!B13)</f>
        <v>1</v>
      </c>
      <c r="D15" s="26">
        <f>IF(OAM!C13=1,OAM!C13*$B$15,OAM!C13)</f>
        <v>1</v>
      </c>
      <c r="E15" s="26">
        <f>IF(OAM!D13=1,OAM!D13*$B$15,OAM!D13)</f>
        <v>0</v>
      </c>
      <c r="F15" s="26">
        <f>IF(OAM!E13=1,OAM!E13*$B$15,OAM!E13)</f>
        <v>1</v>
      </c>
      <c r="G15" s="26">
        <f>IF(OAM!F13=1,OAM!F13*$B$15,OAM!F13)</f>
        <v>0</v>
      </c>
      <c r="H15" s="26">
        <f>IF(OAM!G13=1,OAM!G13*$B$15,OAM!G13)</f>
        <v>1</v>
      </c>
      <c r="I15" s="26">
        <f>IF(OAM!H13=1,OAM!H13*$B$15,OAM!H13)</f>
        <v>0</v>
      </c>
      <c r="K15">
        <v>0</v>
      </c>
      <c r="L15" s="8" t="s">
        <v>55</v>
      </c>
      <c r="N15" s="36" t="str">
        <f t="shared" si="7"/>
        <v>Sensor RTP</v>
      </c>
      <c r="O15" s="36">
        <f t="shared" si="14"/>
        <v>1</v>
      </c>
      <c r="P15" s="36">
        <f t="shared" si="8"/>
        <v>1</v>
      </c>
      <c r="Q15" s="36">
        <f t="shared" si="9"/>
        <v>5</v>
      </c>
      <c r="R15" s="36">
        <f t="shared" si="10"/>
        <v>1</v>
      </c>
      <c r="S15" s="36">
        <f t="shared" si="11"/>
        <v>5</v>
      </c>
      <c r="T15" s="36">
        <f t="shared" si="12"/>
        <v>1</v>
      </c>
      <c r="U15" s="36">
        <f t="shared" si="13"/>
        <v>5</v>
      </c>
    </row>
    <row r="16" spans="1:21" x14ac:dyDescent="0.25">
      <c r="A16" s="31" t="str">
        <v>Sensor ERT</v>
      </c>
      <c r="B16" s="22">
        <v>2</v>
      </c>
      <c r="C16" s="26">
        <f>IF(OAM!B14=1,OAM!B14*$B$16,OAM!B14)</f>
        <v>0</v>
      </c>
      <c r="D16" s="26">
        <f>IF(OAM!C14=1,OAM!C14*$B$16,OAM!C14)</f>
        <v>0</v>
      </c>
      <c r="E16" s="26">
        <f>IF(OAM!D14=1,OAM!D14*$B$16,OAM!D14)</f>
        <v>2</v>
      </c>
      <c r="F16" s="26">
        <f>IF(OAM!E14=1,OAM!E14*$B$16,OAM!E14)</f>
        <v>0</v>
      </c>
      <c r="G16" s="26">
        <f>IF(OAM!F14=1,OAM!F14*$B$16,OAM!F14)</f>
        <v>2</v>
      </c>
      <c r="H16" s="26">
        <f>IF(OAM!G14=1,OAM!G14*$B$16,OAM!G14)</f>
        <v>0</v>
      </c>
      <c r="I16" s="26">
        <f>IF(OAM!H14=1,OAM!H14*$B$16,OAM!H14)</f>
        <v>2</v>
      </c>
      <c r="K16">
        <v>0</v>
      </c>
      <c r="L16" s="8" t="s">
        <v>55</v>
      </c>
      <c r="N16" s="36" t="str">
        <f t="shared" si="7"/>
        <v>Sensor ERT</v>
      </c>
      <c r="O16" s="36">
        <f t="shared" si="14"/>
        <v>4</v>
      </c>
      <c r="P16" s="36">
        <f t="shared" si="8"/>
        <v>4</v>
      </c>
      <c r="Q16" s="36">
        <f t="shared" si="9"/>
        <v>1</v>
      </c>
      <c r="R16" s="36">
        <f t="shared" si="10"/>
        <v>4</v>
      </c>
      <c r="S16" s="36">
        <f t="shared" si="11"/>
        <v>1</v>
      </c>
      <c r="T16" s="36">
        <f t="shared" si="12"/>
        <v>4</v>
      </c>
      <c r="U16" s="36">
        <f t="shared" si="13"/>
        <v>1</v>
      </c>
    </row>
    <row r="17" spans="1:21" x14ac:dyDescent="0.25">
      <c r="A17" s="32" t="str">
        <v>Life expectancy (1 Million Signetures)</v>
      </c>
      <c r="B17" s="22">
        <v>1</v>
      </c>
      <c r="C17" s="27">
        <f>IF(OAM!B15=1,OAM!B15*$B17,OAM!B15)</f>
        <v>0</v>
      </c>
      <c r="D17" s="27">
        <f>IF(OAM!C15=1,OAM!C15*$B17,OAM!C15)</f>
        <v>1</v>
      </c>
      <c r="E17" s="27">
        <f>IF(OAM!D15=1,OAM!D15*$B17,OAM!D15)</f>
        <v>0</v>
      </c>
      <c r="F17" s="27">
        <f>IF(OAM!E15=1,OAM!E15*$B17,OAM!E15)</f>
        <v>1</v>
      </c>
      <c r="G17" s="27">
        <f>IF(OAM!F15=1,OAM!F15*$B17,OAM!F15)</f>
        <v>0</v>
      </c>
      <c r="H17" s="27">
        <f>IF(OAM!G15=1,OAM!G15*$B17,OAM!G15)</f>
        <v>1</v>
      </c>
      <c r="I17" s="27">
        <f>IF(OAM!H15=1,OAM!H15*$B17,OAM!H15)</f>
        <v>0</v>
      </c>
      <c r="K17">
        <v>0</v>
      </c>
      <c r="L17" s="8" t="s">
        <v>55</v>
      </c>
      <c r="N17" s="36" t="str">
        <f t="shared" si="7"/>
        <v>Life expectancy (1 Million Signetures)</v>
      </c>
      <c r="O17" s="36">
        <f t="shared" si="14"/>
        <v>4</v>
      </c>
      <c r="P17" s="36">
        <f t="shared" si="8"/>
        <v>1</v>
      </c>
      <c r="Q17" s="36">
        <f t="shared" si="9"/>
        <v>4</v>
      </c>
      <c r="R17" s="36">
        <f t="shared" si="10"/>
        <v>1</v>
      </c>
      <c r="S17" s="36">
        <f t="shared" si="11"/>
        <v>4</v>
      </c>
      <c r="T17" s="36">
        <f t="shared" si="12"/>
        <v>1</v>
      </c>
      <c r="U17" s="36">
        <f t="shared" si="13"/>
        <v>4</v>
      </c>
    </row>
    <row r="18" spans="1:21" x14ac:dyDescent="0.25">
      <c r="A18" s="32" t="str">
        <v>Life expectancy (2 Million Signetures)</v>
      </c>
      <c r="B18" s="22">
        <v>2</v>
      </c>
      <c r="C18" s="27">
        <f>IF(OAM!B16=1,OAM!B16*$B18,OAM!B16)</f>
        <v>2</v>
      </c>
      <c r="D18" s="27">
        <f>IF(OAM!C16=1,OAM!C16*$B$18,OAM!C16)</f>
        <v>0</v>
      </c>
      <c r="E18" s="27">
        <f>IF(OAM!D16=1,OAM!D16*$B$18,OAM!D16)</f>
        <v>0</v>
      </c>
      <c r="F18" s="27">
        <f>IF(OAM!E16=1,OAM!E16*$B$18,OAM!E16)</f>
        <v>0</v>
      </c>
      <c r="G18" s="27">
        <f>IF(OAM!F16=1,OAM!F16*$B$18,OAM!F16)</f>
        <v>0</v>
      </c>
      <c r="H18" s="27">
        <f>IF(OAM!G16=1,OAM!G16*$B$18,OAM!G16)</f>
        <v>0</v>
      </c>
      <c r="I18" s="27">
        <f>IF(OAM!H16=1,OAM!H16*$B$18,OAM!H16)</f>
        <v>0</v>
      </c>
      <c r="K18">
        <v>0</v>
      </c>
      <c r="L18" s="8" t="s">
        <v>55</v>
      </c>
      <c r="N18" s="36" t="str">
        <f t="shared" si="7"/>
        <v>Life expectancy (2 Million Signetures)</v>
      </c>
      <c r="O18" s="36">
        <f t="shared" si="14"/>
        <v>1</v>
      </c>
      <c r="P18" s="36">
        <f t="shared" si="8"/>
        <v>2</v>
      </c>
      <c r="Q18" s="36">
        <f t="shared" si="9"/>
        <v>2</v>
      </c>
      <c r="R18" s="36">
        <f t="shared" si="10"/>
        <v>2</v>
      </c>
      <c r="S18" s="36">
        <f t="shared" si="11"/>
        <v>2</v>
      </c>
      <c r="T18" s="36">
        <f t="shared" si="12"/>
        <v>2</v>
      </c>
      <c r="U18" s="36">
        <f t="shared" si="13"/>
        <v>2</v>
      </c>
    </row>
    <row r="19" spans="1:21" x14ac:dyDescent="0.25">
      <c r="A19" s="32" t="str">
        <v>Life expectancy (30 Million Signetures)</v>
      </c>
      <c r="B19" s="22">
        <v>30</v>
      </c>
      <c r="C19" s="27">
        <f>IF(OAM!B17=1,OAM!B17*$B$19,OAM!B17)</f>
        <v>0</v>
      </c>
      <c r="D19" s="27">
        <f>IF(OAM!C17=1,OAM!C17*$B$19,OAM!C17)</f>
        <v>0</v>
      </c>
      <c r="E19" s="27">
        <f>IF(OAM!D17=1,OAM!D17*$B$19,OAM!D17)</f>
        <v>30</v>
      </c>
      <c r="F19" s="27">
        <f>IF(OAM!E17=1,OAM!E17*$B$19,OAM!E17)</f>
        <v>0</v>
      </c>
      <c r="G19" s="27">
        <f>IF(OAM!F17=1,OAM!F17*$B$19,OAM!F17)</f>
        <v>30</v>
      </c>
      <c r="H19" s="27">
        <f>IF(OAM!G17=1,OAM!G17*$B$19,OAM!G17)</f>
        <v>0</v>
      </c>
      <c r="I19" s="27">
        <f>IF(OAM!H17=1,OAM!H17*$B$19,OAM!H17)</f>
        <v>30</v>
      </c>
      <c r="K19">
        <v>0</v>
      </c>
      <c r="L19" s="8" t="s">
        <v>55</v>
      </c>
      <c r="N19" s="36" t="str">
        <f t="shared" si="7"/>
        <v>Life expectancy (30 Million Signetures)</v>
      </c>
      <c r="O19" s="36">
        <f t="shared" si="14"/>
        <v>4</v>
      </c>
      <c r="P19" s="36">
        <f t="shared" si="8"/>
        <v>4</v>
      </c>
      <c r="Q19" s="36">
        <f t="shared" si="9"/>
        <v>1</v>
      </c>
      <c r="R19" s="36">
        <f t="shared" si="10"/>
        <v>4</v>
      </c>
      <c r="S19" s="36">
        <f t="shared" si="11"/>
        <v>1</v>
      </c>
      <c r="T19" s="36">
        <f t="shared" si="12"/>
        <v>4</v>
      </c>
      <c r="U19" s="36">
        <f t="shared" si="13"/>
        <v>1</v>
      </c>
    </row>
    <row r="20" spans="1:21" x14ac:dyDescent="0.25">
      <c r="A20" s="33" t="str">
        <v>Pressure Stages (1024)</v>
      </c>
      <c r="B20" s="22">
        <v>1</v>
      </c>
      <c r="C20" s="28">
        <f>IF(OAM!B18=1,OAM!B18*$B20,OAM!B18)</f>
        <v>1</v>
      </c>
      <c r="D20" s="28">
        <f>IF(OAM!C18=1,OAM!C18*$B20,OAM!C18)</f>
        <v>1</v>
      </c>
      <c r="E20" s="28">
        <f>IF(OAM!D18=1,OAM!D18*$B20,OAM!D18)</f>
        <v>0</v>
      </c>
      <c r="F20" s="28">
        <f>IF(OAM!E18=1,OAM!E18*$B20,OAM!E18)</f>
        <v>1</v>
      </c>
      <c r="G20" s="28">
        <f>IF(OAM!F18=1,OAM!F18*$B20,OAM!F18)</f>
        <v>0</v>
      </c>
      <c r="H20" s="28">
        <f>IF(OAM!G18=1,OAM!G18*$B20,OAM!G18)</f>
        <v>1</v>
      </c>
      <c r="I20" s="28">
        <f>IF(OAM!H18=1,OAM!H18*$B20,OAM!H18)</f>
        <v>0</v>
      </c>
      <c r="K20">
        <v>0</v>
      </c>
      <c r="L20" s="8" t="s">
        <v>55</v>
      </c>
      <c r="N20" s="36" t="str">
        <f t="shared" si="7"/>
        <v>Pressure Stages (1024)</v>
      </c>
      <c r="O20" s="36">
        <f t="shared" si="14"/>
        <v>1</v>
      </c>
      <c r="P20" s="36">
        <f t="shared" si="8"/>
        <v>1</v>
      </c>
      <c r="Q20" s="36">
        <f t="shared" si="9"/>
        <v>5</v>
      </c>
      <c r="R20" s="36">
        <f t="shared" si="10"/>
        <v>1</v>
      </c>
      <c r="S20" s="36">
        <f t="shared" si="11"/>
        <v>5</v>
      </c>
      <c r="T20" s="36">
        <f t="shared" si="12"/>
        <v>1</v>
      </c>
      <c r="U20" s="36">
        <f t="shared" si="13"/>
        <v>5</v>
      </c>
    </row>
    <row r="21" spans="1:21" x14ac:dyDescent="0.25">
      <c r="A21" s="33" t="str">
        <v>Pressure Stages (2048)</v>
      </c>
      <c r="B21" s="22">
        <v>2</v>
      </c>
      <c r="C21" s="28">
        <f>IF(OAM!B19=1,OAM!B19*$B21,OAM!B19)</f>
        <v>0</v>
      </c>
      <c r="D21" s="28">
        <f>IF(OAM!C19=1,OAM!C19*$B21,OAM!C19)</f>
        <v>0</v>
      </c>
      <c r="E21" s="28">
        <f>IF(OAM!D19=1,OAM!D19*$B21,OAM!D19)</f>
        <v>2</v>
      </c>
      <c r="F21" s="28">
        <f>IF(OAM!E19=1,OAM!E19*$B21,OAM!E19)</f>
        <v>0</v>
      </c>
      <c r="G21" s="28">
        <f>IF(OAM!F19=1,OAM!F19*$B21,OAM!F19)</f>
        <v>2</v>
      </c>
      <c r="H21" s="28">
        <f>IF(OAM!G19=1,OAM!G19*$B21,OAM!G19)</f>
        <v>0</v>
      </c>
      <c r="I21" s="28">
        <f>IF(OAM!H19=1,OAM!H19*$B21,OAM!H19)</f>
        <v>2</v>
      </c>
      <c r="K21">
        <v>0</v>
      </c>
      <c r="L21" s="8" t="s">
        <v>55</v>
      </c>
      <c r="N21" s="36" t="str">
        <f t="shared" si="7"/>
        <v>Pressure Stages (2048)</v>
      </c>
      <c r="O21" s="36">
        <f t="shared" si="14"/>
        <v>4</v>
      </c>
      <c r="P21" s="36">
        <f t="shared" si="8"/>
        <v>4</v>
      </c>
      <c r="Q21" s="36">
        <f t="shared" si="9"/>
        <v>1</v>
      </c>
      <c r="R21" s="36">
        <f t="shared" si="10"/>
        <v>4</v>
      </c>
      <c r="S21" s="36">
        <f t="shared" si="11"/>
        <v>1</v>
      </c>
      <c r="T21" s="36">
        <f t="shared" si="12"/>
        <v>4</v>
      </c>
      <c r="U21" s="36">
        <f t="shared" si="13"/>
        <v>1</v>
      </c>
    </row>
    <row r="22" spans="1:21" x14ac:dyDescent="0.25">
      <c r="A22" s="22" t="str">
        <v>Fingerprint sensor</v>
      </c>
      <c r="B22" s="22">
        <v>1</v>
      </c>
      <c r="C22" s="11">
        <f>IF(OAM!B20=1,OAM!B20*$B22,OAM!B20)</f>
        <v>0</v>
      </c>
      <c r="D22" s="11">
        <f>IF(OAM!C20=1,OAM!C20*$B22,OAM!C20)</f>
        <v>0</v>
      </c>
      <c r="E22" s="11">
        <f>IF(OAM!D20=1,OAM!D20*$B22,OAM!D20)</f>
        <v>0</v>
      </c>
      <c r="F22" s="11">
        <f>IF(OAM!E20=1,OAM!E20*$B22,OAM!E20)</f>
        <v>0</v>
      </c>
      <c r="G22" s="11">
        <f>IF(OAM!F20=1,OAM!F20*$B22,OAM!F20)</f>
        <v>0</v>
      </c>
      <c r="H22" s="11">
        <f>IF(OAM!G20=1,OAM!G20*$B22,OAM!G20)</f>
        <v>1</v>
      </c>
      <c r="I22" s="11">
        <f>IF(OAM!H20=1,OAM!H20*$B22,OAM!H20)</f>
        <v>0</v>
      </c>
      <c r="K22">
        <v>0</v>
      </c>
      <c r="L22" s="8" t="s">
        <v>55</v>
      </c>
      <c r="N22" s="36" t="str">
        <f t="shared" si="7"/>
        <v>Fingerprint sensor</v>
      </c>
      <c r="O22" s="36">
        <f t="shared" si="14"/>
        <v>2</v>
      </c>
      <c r="P22" s="36">
        <f t="shared" si="8"/>
        <v>2</v>
      </c>
      <c r="Q22" s="36">
        <f t="shared" si="9"/>
        <v>2</v>
      </c>
      <c r="R22" s="36">
        <f t="shared" si="10"/>
        <v>2</v>
      </c>
      <c r="S22" s="36">
        <f t="shared" si="11"/>
        <v>2</v>
      </c>
      <c r="T22" s="36">
        <f t="shared" si="12"/>
        <v>1</v>
      </c>
      <c r="U22" s="36">
        <f t="shared" si="13"/>
        <v>2</v>
      </c>
    </row>
    <row r="23" spans="1:21" x14ac:dyDescent="0.25">
      <c r="A23" s="22" t="str">
        <v>NFC reader (optional)</v>
      </c>
      <c r="B23" s="22">
        <v>1</v>
      </c>
      <c r="C23" s="11">
        <f>IF(OAM!B21=1,OAM!B21*$B23,OAM!B21)</f>
        <v>0</v>
      </c>
      <c r="D23" s="11">
        <f>IF(OAM!C21=1,OAM!C21*$B23,OAM!C21)</f>
        <v>0</v>
      </c>
      <c r="E23" s="11">
        <f>IF(OAM!D21=1,OAM!D21*$B23,OAM!D21)</f>
        <v>0</v>
      </c>
      <c r="F23" s="11">
        <f>IF(OAM!E21=1,OAM!E21*$B23,OAM!E21)</f>
        <v>1</v>
      </c>
      <c r="G23" s="11">
        <f>IF(OAM!F21=1,OAM!F21*$B23,OAM!F21)</f>
        <v>0</v>
      </c>
      <c r="H23" s="11">
        <f>IF(OAM!G21=1,OAM!G21*$B23,OAM!G21)</f>
        <v>0</v>
      </c>
      <c r="I23" s="11">
        <f>IF(OAM!H21=1,OAM!H21*$B23,OAM!H21)</f>
        <v>0</v>
      </c>
      <c r="K23">
        <v>0</v>
      </c>
      <c r="L23" s="8" t="s">
        <v>55</v>
      </c>
      <c r="N23" s="36" t="str">
        <f t="shared" si="7"/>
        <v>NFC reader (optional)</v>
      </c>
      <c r="O23" s="36">
        <f t="shared" si="14"/>
        <v>2</v>
      </c>
      <c r="P23" s="36">
        <f t="shared" si="8"/>
        <v>2</v>
      </c>
      <c r="Q23" s="36">
        <f t="shared" si="9"/>
        <v>2</v>
      </c>
      <c r="R23" s="36">
        <f t="shared" si="10"/>
        <v>1</v>
      </c>
      <c r="S23" s="36">
        <f t="shared" si="11"/>
        <v>2</v>
      </c>
      <c r="T23" s="36">
        <f t="shared" si="12"/>
        <v>2</v>
      </c>
      <c r="U23" s="36">
        <f t="shared" si="13"/>
        <v>2</v>
      </c>
    </row>
    <row r="24" spans="1:21" x14ac:dyDescent="0.25">
      <c r="A24" s="22" t="str">
        <v>Connection built in USB</v>
      </c>
      <c r="B24" s="22">
        <v>1</v>
      </c>
      <c r="C24" s="11">
        <f>IF(OAM!B22=1,OAM!B22*$B24,OAM!B22)</f>
        <v>1</v>
      </c>
      <c r="D24" s="11">
        <f>IF(OAM!C22=1,OAM!C22*$B24,OAM!C22)</f>
        <v>1</v>
      </c>
      <c r="E24" s="11">
        <f>IF(OAM!D22=1,OAM!D22*$B24,OAM!D22)</f>
        <v>1</v>
      </c>
      <c r="F24" s="11">
        <f>IF(OAM!E22=1,OAM!E22*$B24,OAM!E22)</f>
        <v>1</v>
      </c>
      <c r="G24" s="11">
        <f>IF(OAM!F22=1,OAM!F22*$B24,OAM!F22)</f>
        <v>1</v>
      </c>
      <c r="H24" s="11">
        <f>IF(OAM!G22=1,OAM!G22*$B24,OAM!G22)</f>
        <v>1</v>
      </c>
      <c r="I24" s="11">
        <f>IF(OAM!H22=1,OAM!H22*$B24,OAM!H22)</f>
        <v>1</v>
      </c>
      <c r="K24">
        <v>0</v>
      </c>
      <c r="L24" s="8" t="s">
        <v>55</v>
      </c>
      <c r="N24" s="36" t="str">
        <f t="shared" si="7"/>
        <v>Connection built in USB</v>
      </c>
      <c r="O24" s="36">
        <f t="shared" si="14"/>
        <v>1</v>
      </c>
      <c r="P24" s="36">
        <f t="shared" si="8"/>
        <v>1</v>
      </c>
      <c r="Q24" s="36">
        <f t="shared" si="9"/>
        <v>1</v>
      </c>
      <c r="R24" s="36">
        <f t="shared" si="10"/>
        <v>1</v>
      </c>
      <c r="S24" s="36">
        <f t="shared" si="11"/>
        <v>1</v>
      </c>
      <c r="T24" s="36">
        <f t="shared" si="12"/>
        <v>1</v>
      </c>
      <c r="U24" s="36">
        <f t="shared" si="13"/>
        <v>1</v>
      </c>
    </row>
    <row r="25" spans="1:21" x14ac:dyDescent="0.25">
      <c r="A25" s="22" t="str">
        <v>Connection built in LAN (RJ45)</v>
      </c>
      <c r="B25" s="22">
        <v>1</v>
      </c>
      <c r="C25" s="11">
        <f>IF(OAM!B23=1,OAM!B23*$B25,OAM!B23)</f>
        <v>0</v>
      </c>
      <c r="D25" s="11">
        <f>IF(OAM!C23=1,OAM!C23*$B25,OAM!C23)</f>
        <v>0</v>
      </c>
      <c r="E25" s="11">
        <f>IF(OAM!D23=1,OAM!D23*$B25,OAM!D23)</f>
        <v>0</v>
      </c>
      <c r="F25" s="11">
        <f>IF(OAM!E23=1,OAM!E23*$B25,OAM!E23)</f>
        <v>0</v>
      </c>
      <c r="G25" s="11">
        <f>IF(OAM!F23=1,OAM!F23*$B25,OAM!F23)</f>
        <v>0</v>
      </c>
      <c r="H25" s="11">
        <f>IF(OAM!G23=1,OAM!G23*$B25,OAM!G23)</f>
        <v>0</v>
      </c>
      <c r="I25" s="11">
        <f>IF(OAM!H23=1,OAM!H23*$B25,OAM!H23)</f>
        <v>1</v>
      </c>
      <c r="K25">
        <v>0</v>
      </c>
      <c r="L25" s="8" t="s">
        <v>55</v>
      </c>
      <c r="N25" s="36" t="str">
        <f t="shared" si="7"/>
        <v>Connection built in LAN (RJ45)</v>
      </c>
      <c r="O25" s="36">
        <f t="shared" si="14"/>
        <v>2</v>
      </c>
      <c r="P25" s="36">
        <f t="shared" si="8"/>
        <v>2</v>
      </c>
      <c r="Q25" s="36">
        <f t="shared" si="9"/>
        <v>2</v>
      </c>
      <c r="R25" s="36">
        <f t="shared" si="10"/>
        <v>2</v>
      </c>
      <c r="S25" s="36">
        <f t="shared" si="11"/>
        <v>2</v>
      </c>
      <c r="T25" s="36">
        <f t="shared" si="12"/>
        <v>2</v>
      </c>
      <c r="U25" s="36">
        <f t="shared" si="13"/>
        <v>1</v>
      </c>
    </row>
    <row r="26" spans="1:21" x14ac:dyDescent="0.25">
      <c r="A26" s="22" t="str">
        <v>Power Supply USB</v>
      </c>
      <c r="B26" s="22">
        <v>1</v>
      </c>
      <c r="C26" s="11">
        <f>IF(OAM!B24=1,OAM!B24*$B26,OAM!B24)</f>
        <v>1</v>
      </c>
      <c r="D26" s="11">
        <f>IF(OAM!C24=1,OAM!C24*$B26,OAM!C24)</f>
        <v>1</v>
      </c>
      <c r="E26" s="11">
        <f>IF(OAM!D24=1,OAM!D24*$B26,OAM!D24)</f>
        <v>1</v>
      </c>
      <c r="F26" s="11">
        <f>IF(OAM!E24=1,OAM!E24*$B26,OAM!E24)</f>
        <v>1</v>
      </c>
      <c r="G26" s="11">
        <f>IF(OAM!F24=1,OAM!F24*$B26,OAM!F24)</f>
        <v>1</v>
      </c>
      <c r="H26" s="11">
        <f>IF(OAM!G24=1,OAM!G24*$B26,OAM!G24)</f>
        <v>1</v>
      </c>
      <c r="I26" s="11">
        <f>IF(OAM!H24=1,OAM!H24*$B26,OAM!H24)</f>
        <v>1</v>
      </c>
      <c r="K26">
        <v>0</v>
      </c>
      <c r="L26" s="8" t="s">
        <v>55</v>
      </c>
      <c r="N26" s="36" t="str">
        <f t="shared" si="7"/>
        <v>Power Supply USB</v>
      </c>
      <c r="O26" s="36">
        <f t="shared" si="14"/>
        <v>1</v>
      </c>
      <c r="P26" s="36">
        <f t="shared" si="8"/>
        <v>1</v>
      </c>
      <c r="Q26" s="36">
        <f t="shared" si="9"/>
        <v>1</v>
      </c>
      <c r="R26" s="36">
        <f t="shared" si="10"/>
        <v>1</v>
      </c>
      <c r="S26" s="36">
        <f t="shared" si="11"/>
        <v>1</v>
      </c>
      <c r="T26" s="36">
        <f t="shared" si="12"/>
        <v>1</v>
      </c>
      <c r="U26" s="36">
        <f t="shared" si="13"/>
        <v>1</v>
      </c>
    </row>
    <row r="27" spans="1:21" x14ac:dyDescent="0.25">
      <c r="A27" s="22" t="str">
        <v>Power Supply PoE</v>
      </c>
      <c r="B27" s="22">
        <v>1</v>
      </c>
      <c r="C27" s="11">
        <f>IF(OAM!B25=1,OAM!B25*$B27,OAM!B25)</f>
        <v>0</v>
      </c>
      <c r="D27" s="11">
        <f>IF(OAM!C25=1,OAM!C25*$B27,OAM!C25)</f>
        <v>0</v>
      </c>
      <c r="E27" s="11">
        <f>IF(OAM!D25=1,OAM!D25*$B27,OAM!D25)</f>
        <v>0</v>
      </c>
      <c r="F27" s="11">
        <f>IF(OAM!E25=1,OAM!E25*$B27,OAM!E25)</f>
        <v>0</v>
      </c>
      <c r="G27" s="11">
        <f>IF(OAM!F25=1,OAM!F25*$B27,OAM!F25)</f>
        <v>0</v>
      </c>
      <c r="H27" s="11">
        <f>IF(OAM!G25=1,OAM!G25*$B27,OAM!G25)</f>
        <v>0</v>
      </c>
      <c r="I27" s="11">
        <f>IF(OAM!H25=1,OAM!H25*$B27,OAM!H25)</f>
        <v>1</v>
      </c>
      <c r="K27">
        <v>0</v>
      </c>
      <c r="L27" s="8" t="s">
        <v>55</v>
      </c>
      <c r="N27" s="36" t="str">
        <f t="shared" si="7"/>
        <v>Power Supply PoE</v>
      </c>
      <c r="O27" s="36">
        <f t="shared" si="14"/>
        <v>2</v>
      </c>
      <c r="P27" s="36">
        <f t="shared" si="8"/>
        <v>2</v>
      </c>
      <c r="Q27" s="36">
        <f t="shared" si="9"/>
        <v>2</v>
      </c>
      <c r="R27" s="36">
        <f t="shared" si="10"/>
        <v>2</v>
      </c>
      <c r="S27" s="36">
        <f t="shared" si="11"/>
        <v>2</v>
      </c>
      <c r="T27" s="36">
        <f t="shared" si="12"/>
        <v>2</v>
      </c>
      <c r="U27" s="36">
        <f t="shared" si="13"/>
        <v>1</v>
      </c>
    </row>
    <row r="28" spans="1:21" x14ac:dyDescent="0.25">
      <c r="A28" s="22" t="str">
        <v>Terminal Server capable</v>
      </c>
      <c r="B28" s="22">
        <v>1</v>
      </c>
      <c r="C28" s="11">
        <f>IF(OAM!B26=1,OAM!B26*$B28,OAM!B26)</f>
        <v>1</v>
      </c>
      <c r="D28" s="11">
        <f>IF(OAM!C26=1,OAM!C26*$B28,OAM!C26)</f>
        <v>1</v>
      </c>
      <c r="E28" s="11">
        <f>IF(OAM!D26=1,OAM!D26*$B28,OAM!D26)</f>
        <v>1</v>
      </c>
      <c r="F28" s="11">
        <f>IF(OAM!E26=1,OAM!E26*$B28,OAM!E26)</f>
        <v>1</v>
      </c>
      <c r="G28" s="11">
        <f>IF(OAM!F26=1,OAM!F26*$B28,OAM!F26)</f>
        <v>1</v>
      </c>
      <c r="H28" s="11">
        <f>IF(OAM!G26=1,OAM!G26*$B28,OAM!G26)</f>
        <v>1</v>
      </c>
      <c r="I28" s="11">
        <f>IF(OAM!H26=1,OAM!H26*$B28,OAM!H26)</f>
        <v>1</v>
      </c>
      <c r="K28">
        <v>0</v>
      </c>
      <c r="L28" s="8" t="s">
        <v>55</v>
      </c>
      <c r="N28" s="36" t="str">
        <f t="shared" si="7"/>
        <v>Terminal Server capable</v>
      </c>
      <c r="O28" s="36">
        <f t="shared" si="14"/>
        <v>1</v>
      </c>
      <c r="P28" s="36">
        <f t="shared" si="8"/>
        <v>1</v>
      </c>
      <c r="Q28" s="36">
        <f t="shared" si="9"/>
        <v>1</v>
      </c>
      <c r="R28" s="36">
        <f t="shared" si="10"/>
        <v>1</v>
      </c>
      <c r="S28" s="36">
        <f t="shared" si="11"/>
        <v>1</v>
      </c>
      <c r="T28" s="36">
        <f t="shared" si="12"/>
        <v>1</v>
      </c>
      <c r="U28" s="36">
        <f t="shared" si="13"/>
        <v>1</v>
      </c>
    </row>
    <row r="29" spans="1:21" x14ac:dyDescent="0.25">
      <c r="A29" s="34" t="str">
        <v>Price (Euro)</v>
      </c>
      <c r="B29" s="34"/>
      <c r="C29" s="35">
        <f>OAM!B27</f>
        <v>115</v>
      </c>
      <c r="D29" s="35">
        <f>OAM!C27</f>
        <v>169</v>
      </c>
      <c r="E29" s="35">
        <f>OAM!D27</f>
        <v>189</v>
      </c>
      <c r="F29" s="35">
        <f>OAM!E27</f>
        <v>269</v>
      </c>
      <c r="G29" s="35">
        <f>OAM!F27</f>
        <v>269</v>
      </c>
      <c r="H29" s="35">
        <f>OAM!G27</f>
        <v>395</v>
      </c>
      <c r="I29" s="35">
        <f>OAM!H27</f>
        <v>449</v>
      </c>
      <c r="K29">
        <v>0</v>
      </c>
      <c r="L29" s="8" t="s">
        <v>55</v>
      </c>
      <c r="N29" s="36" t="str">
        <f t="shared" si="7"/>
        <v>Price (Euro)</v>
      </c>
      <c r="O29" s="36">
        <f t="shared" si="0"/>
        <v>115</v>
      </c>
      <c r="P29" s="36">
        <f t="shared" si="1"/>
        <v>169</v>
      </c>
      <c r="Q29" s="36">
        <f t="shared" si="2"/>
        <v>189</v>
      </c>
      <c r="R29" s="36">
        <f t="shared" si="3"/>
        <v>269</v>
      </c>
      <c r="S29" s="36">
        <f t="shared" si="4"/>
        <v>269</v>
      </c>
      <c r="T29" s="36">
        <f t="shared" si="5"/>
        <v>395</v>
      </c>
      <c r="U29" s="36">
        <f t="shared" si="6"/>
        <v>449</v>
      </c>
    </row>
    <row r="30" spans="1:21" x14ac:dyDescent="0.25">
      <c r="L30" s="8" t="s">
        <v>55</v>
      </c>
    </row>
    <row r="31" spans="1:21" x14ac:dyDescent="0.25">
      <c r="A31" s="8" t="s">
        <v>48</v>
      </c>
      <c r="B31" s="8"/>
      <c r="C31">
        <f>SUM(C5:C28)</f>
        <v>9</v>
      </c>
      <c r="D31">
        <f t="shared" ref="D31:I31" si="15">SUM(D5:D28)</f>
        <v>10</v>
      </c>
      <c r="E31">
        <f t="shared" si="15"/>
        <v>42</v>
      </c>
      <c r="F31">
        <f t="shared" si="15"/>
        <v>16</v>
      </c>
      <c r="G31">
        <f t="shared" si="15"/>
        <v>46</v>
      </c>
      <c r="H31">
        <f t="shared" si="15"/>
        <v>11</v>
      </c>
      <c r="I31">
        <f t="shared" si="15"/>
        <v>49</v>
      </c>
      <c r="K31">
        <v>0</v>
      </c>
      <c r="L31" s="8" t="s">
        <v>55</v>
      </c>
    </row>
    <row r="32" spans="1:21" x14ac:dyDescent="0.25">
      <c r="L32" s="8" t="s">
        <v>55</v>
      </c>
    </row>
    <row r="33" spans="1:12" x14ac:dyDescent="0.25">
      <c r="A33" s="8" t="s">
        <v>50</v>
      </c>
      <c r="C33" s="23">
        <f>C29/C31</f>
        <v>12.777777777777779</v>
      </c>
      <c r="D33" s="23">
        <f t="shared" ref="D33:I33" si="16">D29/D31</f>
        <v>16.899999999999999</v>
      </c>
      <c r="E33" s="23">
        <f t="shared" si="16"/>
        <v>4.5</v>
      </c>
      <c r="F33" s="23">
        <f t="shared" si="16"/>
        <v>16.8125</v>
      </c>
      <c r="G33" s="23">
        <f t="shared" si="16"/>
        <v>5.8478260869565215</v>
      </c>
      <c r="H33" s="23">
        <f t="shared" si="16"/>
        <v>35.909090909090907</v>
      </c>
      <c r="I33" s="23">
        <f t="shared" si="16"/>
        <v>9.1632653061224492</v>
      </c>
      <c r="L33" s="8" t="s">
        <v>55</v>
      </c>
    </row>
  </sheetData>
  <conditionalFormatting sqref="B5:B28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{2CB98F2D-94E5-49C8-BC26-73CED860C83C}</x14:id>
        </ext>
      </extLst>
    </cfRule>
    <cfRule type="colorScale" priority="2">
      <colorScale>
        <cfvo type="min"/>
        <cfvo type="max"/>
        <color rgb="FFFFEF9C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1:I3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I3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B98F2D-94E5-49C8-BC26-73CED860C8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B5:B28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9E413-9D15-44E9-AF89-50DDE0479BAC}">
  <dimension ref="B2:AA9"/>
  <sheetViews>
    <sheetView workbookViewId="0">
      <selection activeCell="B2" sqref="B2"/>
    </sheetView>
  </sheetViews>
  <sheetFormatPr defaultColWidth="5.88671875" defaultRowHeight="13.2" x14ac:dyDescent="0.25"/>
  <sheetData>
    <row r="2" spans="2:27" x14ac:dyDescent="0.25">
      <c r="B2" t="str">
        <f t="array" ref="B2:AA9">TRANSPOSE('Ár-Teljesítméy'!N4:U29)</f>
        <v>Specifications</v>
      </c>
      <c r="C2" t="str">
        <v>Without LCD</v>
      </c>
      <c r="D2" t="str">
        <v>Monochrome LCD</v>
      </c>
      <c r="E2" t="str">
        <v>Full-Color LCD</v>
      </c>
      <c r="F2" t="str">
        <v>Display size 4"</v>
      </c>
      <c r="G2" t="str">
        <v>Display size 4,5"</v>
      </c>
      <c r="H2" t="str">
        <v>Display size 5"</v>
      </c>
      <c r="I2" t="str">
        <v>Display size 10,1"</v>
      </c>
      <c r="J2" t="str">
        <v>Scroll-Function</v>
      </c>
      <c r="K2" t="str">
        <v>Standby image</v>
      </c>
      <c r="L2" t="str">
        <v>Slideshow</v>
      </c>
      <c r="M2" t="str">
        <v>Sensor RTP</v>
      </c>
      <c r="N2" t="str">
        <v>Sensor ERT</v>
      </c>
      <c r="O2" t="str">
        <v>Life expectancy (1 Million Signetures)</v>
      </c>
      <c r="P2" t="str">
        <v>Life expectancy (2 Million Signetures)</v>
      </c>
      <c r="Q2" t="str">
        <v>Life expectancy (30 Million Signetures)</v>
      </c>
      <c r="R2" t="str">
        <v>Pressure Stages (1024)</v>
      </c>
      <c r="S2" t="str">
        <v>Pressure Stages (2048)</v>
      </c>
      <c r="T2" t="str">
        <v>Fingerprint sensor</v>
      </c>
      <c r="U2" t="str">
        <v>NFC reader (optional)</v>
      </c>
      <c r="V2" t="str">
        <v>Connection built in USB</v>
      </c>
      <c r="W2" t="str">
        <v>Connection built in LAN (RJ45)</v>
      </c>
      <c r="X2" t="str">
        <v>Power Supply USB</v>
      </c>
      <c r="Y2" t="str">
        <v>Power Supply PoE</v>
      </c>
      <c r="Z2" t="str">
        <v>Terminal Server capable</v>
      </c>
      <c r="AA2" t="str">
        <v>Price (Euro)</v>
      </c>
    </row>
    <row r="3" spans="2:27" x14ac:dyDescent="0.25">
      <c r="B3" t="str">
        <v>Sigma Lite</v>
      </c>
      <c r="C3">
        <v>1</v>
      </c>
      <c r="D3">
        <v>4</v>
      </c>
      <c r="E3">
        <v>4</v>
      </c>
      <c r="F3">
        <v>1</v>
      </c>
      <c r="G3">
        <v>2</v>
      </c>
      <c r="H3">
        <v>3</v>
      </c>
      <c r="I3">
        <v>2</v>
      </c>
      <c r="J3">
        <v>4</v>
      </c>
      <c r="K3">
        <v>7</v>
      </c>
      <c r="L3">
        <v>4</v>
      </c>
      <c r="M3">
        <v>1</v>
      </c>
      <c r="N3">
        <v>4</v>
      </c>
      <c r="O3">
        <v>4</v>
      </c>
      <c r="P3">
        <v>1</v>
      </c>
      <c r="Q3">
        <v>4</v>
      </c>
      <c r="R3">
        <v>1</v>
      </c>
      <c r="S3">
        <v>4</v>
      </c>
      <c r="T3">
        <v>2</v>
      </c>
      <c r="U3">
        <v>2</v>
      </c>
      <c r="V3">
        <v>1</v>
      </c>
      <c r="W3">
        <v>2</v>
      </c>
      <c r="X3">
        <v>1</v>
      </c>
      <c r="Y3">
        <v>2</v>
      </c>
      <c r="Z3">
        <v>1</v>
      </c>
      <c r="AA3">
        <v>115</v>
      </c>
    </row>
    <row r="4" spans="2:27" x14ac:dyDescent="0.25">
      <c r="B4" t="str">
        <v>Sigma</v>
      </c>
      <c r="C4">
        <v>2</v>
      </c>
      <c r="D4">
        <v>1</v>
      </c>
      <c r="E4">
        <v>4</v>
      </c>
      <c r="F4">
        <v>1</v>
      </c>
      <c r="G4">
        <v>2</v>
      </c>
      <c r="H4">
        <v>3</v>
      </c>
      <c r="I4">
        <v>2</v>
      </c>
      <c r="J4">
        <v>4</v>
      </c>
      <c r="K4">
        <v>1</v>
      </c>
      <c r="L4">
        <v>4</v>
      </c>
      <c r="M4">
        <v>1</v>
      </c>
      <c r="N4">
        <v>4</v>
      </c>
      <c r="O4">
        <v>1</v>
      </c>
      <c r="P4">
        <v>2</v>
      </c>
      <c r="Q4">
        <v>4</v>
      </c>
      <c r="R4">
        <v>1</v>
      </c>
      <c r="S4">
        <v>4</v>
      </c>
      <c r="T4">
        <v>2</v>
      </c>
      <c r="U4">
        <v>2</v>
      </c>
      <c r="V4">
        <v>1</v>
      </c>
      <c r="W4">
        <v>2</v>
      </c>
      <c r="X4">
        <v>1</v>
      </c>
      <c r="Y4">
        <v>2</v>
      </c>
      <c r="Z4">
        <v>1</v>
      </c>
      <c r="AA4">
        <v>169</v>
      </c>
    </row>
    <row r="5" spans="2:27" x14ac:dyDescent="0.25">
      <c r="B5" t="str">
        <v>Zeta</v>
      </c>
      <c r="C5">
        <v>2</v>
      </c>
      <c r="D5">
        <v>1</v>
      </c>
      <c r="E5">
        <v>4</v>
      </c>
      <c r="F5">
        <v>4</v>
      </c>
      <c r="G5">
        <v>1</v>
      </c>
      <c r="H5">
        <v>3</v>
      </c>
      <c r="I5">
        <v>2</v>
      </c>
      <c r="J5">
        <v>4</v>
      </c>
      <c r="K5">
        <v>1</v>
      </c>
      <c r="L5">
        <v>4</v>
      </c>
      <c r="M5">
        <v>5</v>
      </c>
      <c r="N5">
        <v>1</v>
      </c>
      <c r="O5">
        <v>4</v>
      </c>
      <c r="P5">
        <v>2</v>
      </c>
      <c r="Q5">
        <v>1</v>
      </c>
      <c r="R5">
        <v>5</v>
      </c>
      <c r="S5">
        <v>1</v>
      </c>
      <c r="T5">
        <v>2</v>
      </c>
      <c r="U5">
        <v>2</v>
      </c>
      <c r="V5">
        <v>1</v>
      </c>
      <c r="W5">
        <v>2</v>
      </c>
      <c r="X5">
        <v>1</v>
      </c>
      <c r="Y5">
        <v>2</v>
      </c>
      <c r="Z5">
        <v>1</v>
      </c>
      <c r="AA5">
        <v>189</v>
      </c>
    </row>
    <row r="6" spans="2:27" x14ac:dyDescent="0.25">
      <c r="B6" t="str">
        <v>Omega</v>
      </c>
      <c r="C6">
        <v>2</v>
      </c>
      <c r="D6">
        <v>4</v>
      </c>
      <c r="E6">
        <v>1</v>
      </c>
      <c r="F6">
        <v>4</v>
      </c>
      <c r="G6">
        <v>2</v>
      </c>
      <c r="H6">
        <v>1</v>
      </c>
      <c r="I6">
        <v>2</v>
      </c>
      <c r="J6">
        <v>1</v>
      </c>
      <c r="K6">
        <v>1</v>
      </c>
      <c r="L6">
        <v>1</v>
      </c>
      <c r="M6">
        <v>1</v>
      </c>
      <c r="N6">
        <v>4</v>
      </c>
      <c r="O6">
        <v>1</v>
      </c>
      <c r="P6">
        <v>2</v>
      </c>
      <c r="Q6">
        <v>4</v>
      </c>
      <c r="R6">
        <v>1</v>
      </c>
      <c r="S6">
        <v>4</v>
      </c>
      <c r="T6">
        <v>2</v>
      </c>
      <c r="U6">
        <v>1</v>
      </c>
      <c r="V6">
        <v>1</v>
      </c>
      <c r="W6">
        <v>2</v>
      </c>
      <c r="X6">
        <v>1</v>
      </c>
      <c r="Y6">
        <v>2</v>
      </c>
      <c r="Z6">
        <v>1</v>
      </c>
      <c r="AA6">
        <v>269</v>
      </c>
    </row>
    <row r="7" spans="2:27" x14ac:dyDescent="0.25">
      <c r="B7" t="str">
        <v>Gamma</v>
      </c>
      <c r="C7">
        <v>2</v>
      </c>
      <c r="D7">
        <v>4</v>
      </c>
      <c r="E7">
        <v>1</v>
      </c>
      <c r="F7">
        <v>4</v>
      </c>
      <c r="G7">
        <v>2</v>
      </c>
      <c r="H7">
        <v>1</v>
      </c>
      <c r="I7">
        <v>2</v>
      </c>
      <c r="J7">
        <v>1</v>
      </c>
      <c r="K7">
        <v>1</v>
      </c>
      <c r="L7">
        <v>1</v>
      </c>
      <c r="M7">
        <v>5</v>
      </c>
      <c r="N7">
        <v>1</v>
      </c>
      <c r="O7">
        <v>4</v>
      </c>
      <c r="P7">
        <v>2</v>
      </c>
      <c r="Q7">
        <v>1</v>
      </c>
      <c r="R7">
        <v>5</v>
      </c>
      <c r="S7">
        <v>1</v>
      </c>
      <c r="T7">
        <v>2</v>
      </c>
      <c r="U7">
        <v>2</v>
      </c>
      <c r="V7">
        <v>1</v>
      </c>
      <c r="W7">
        <v>2</v>
      </c>
      <c r="X7">
        <v>1</v>
      </c>
      <c r="Y7">
        <v>2</v>
      </c>
      <c r="Z7">
        <v>1</v>
      </c>
      <c r="AA7">
        <v>269</v>
      </c>
    </row>
    <row r="8" spans="2:27" x14ac:dyDescent="0.25">
      <c r="B8" t="str">
        <v>Kappa</v>
      </c>
      <c r="C8">
        <v>2</v>
      </c>
      <c r="D8">
        <v>1</v>
      </c>
      <c r="E8">
        <v>4</v>
      </c>
      <c r="F8">
        <v>1</v>
      </c>
      <c r="G8">
        <v>2</v>
      </c>
      <c r="H8">
        <v>3</v>
      </c>
      <c r="I8">
        <v>2</v>
      </c>
      <c r="J8">
        <v>4</v>
      </c>
      <c r="K8">
        <v>1</v>
      </c>
      <c r="L8">
        <v>4</v>
      </c>
      <c r="M8">
        <v>1</v>
      </c>
      <c r="N8">
        <v>4</v>
      </c>
      <c r="O8">
        <v>1</v>
      </c>
      <c r="P8">
        <v>2</v>
      </c>
      <c r="Q8">
        <v>4</v>
      </c>
      <c r="R8">
        <v>1</v>
      </c>
      <c r="S8">
        <v>4</v>
      </c>
      <c r="T8">
        <v>1</v>
      </c>
      <c r="U8">
        <v>2</v>
      </c>
      <c r="V8">
        <v>1</v>
      </c>
      <c r="W8">
        <v>2</v>
      </c>
      <c r="X8">
        <v>1</v>
      </c>
      <c r="Y8">
        <v>2</v>
      </c>
      <c r="Z8">
        <v>1</v>
      </c>
      <c r="AA8">
        <v>395</v>
      </c>
    </row>
    <row r="9" spans="2:27" x14ac:dyDescent="0.25">
      <c r="B9" t="str">
        <v>Delta</v>
      </c>
      <c r="C9">
        <v>2</v>
      </c>
      <c r="D9">
        <v>4</v>
      </c>
      <c r="E9">
        <v>1</v>
      </c>
      <c r="F9">
        <v>4</v>
      </c>
      <c r="G9">
        <v>2</v>
      </c>
      <c r="H9">
        <v>3</v>
      </c>
      <c r="I9">
        <v>1</v>
      </c>
      <c r="J9">
        <v>1</v>
      </c>
      <c r="K9">
        <v>1</v>
      </c>
      <c r="L9">
        <v>1</v>
      </c>
      <c r="M9">
        <v>5</v>
      </c>
      <c r="N9">
        <v>1</v>
      </c>
      <c r="O9">
        <v>4</v>
      </c>
      <c r="P9">
        <v>2</v>
      </c>
      <c r="Q9">
        <v>1</v>
      </c>
      <c r="R9">
        <v>5</v>
      </c>
      <c r="S9">
        <v>1</v>
      </c>
      <c r="T9">
        <v>2</v>
      </c>
      <c r="U9">
        <v>2</v>
      </c>
      <c r="V9">
        <v>1</v>
      </c>
      <c r="W9">
        <v>1</v>
      </c>
      <c r="X9">
        <v>1</v>
      </c>
      <c r="Y9">
        <v>1</v>
      </c>
      <c r="Z9">
        <v>1</v>
      </c>
      <c r="AA9">
        <v>449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D9A06-7A09-44DD-BE0B-EA9509AD471D}">
  <dimension ref="A1:AT55"/>
  <sheetViews>
    <sheetView zoomScale="60" workbookViewId="0">
      <selection activeCell="A7" sqref="A7:Z14"/>
    </sheetView>
  </sheetViews>
  <sheetFormatPr defaultRowHeight="13.2" x14ac:dyDescent="0.25"/>
  <cols>
    <col min="4" max="5" width="8.88671875" style="46"/>
    <col min="9" max="12" width="8.88671875" style="46"/>
    <col min="14" max="18" width="8.88671875" style="46"/>
    <col min="20" max="25" width="8.88671875" style="46"/>
  </cols>
  <sheetData>
    <row r="1" spans="1:46" ht="18" x14ac:dyDescent="0.25">
      <c r="A1" s="37"/>
    </row>
    <row r="2" spans="1:46" x14ac:dyDescent="0.25">
      <c r="A2" s="38"/>
    </row>
    <row r="5" spans="1:46" ht="18" x14ac:dyDescent="0.25">
      <c r="A5" s="39" t="s">
        <v>56</v>
      </c>
      <c r="B5" s="40">
        <v>4908206</v>
      </c>
      <c r="C5" s="39" t="s">
        <v>57</v>
      </c>
      <c r="D5" s="47">
        <v>7</v>
      </c>
      <c r="E5" s="51" t="s">
        <v>58</v>
      </c>
      <c r="F5" s="40">
        <v>24</v>
      </c>
      <c r="G5" s="39" t="s">
        <v>59</v>
      </c>
      <c r="H5" s="40">
        <v>7</v>
      </c>
      <c r="I5" s="51" t="s">
        <v>60</v>
      </c>
      <c r="J5" s="47">
        <v>0</v>
      </c>
      <c r="K5" s="51" t="s">
        <v>61</v>
      </c>
      <c r="L5" s="47" t="s">
        <v>62</v>
      </c>
    </row>
    <row r="6" spans="1:46" ht="18.600000000000001" thickBot="1" x14ac:dyDescent="0.3">
      <c r="A6" s="37"/>
    </row>
    <row r="7" spans="1:46" ht="20.399999999999999" thickBot="1" x14ac:dyDescent="0.3">
      <c r="A7" s="41" t="s">
        <v>63</v>
      </c>
      <c r="B7" s="41" t="str">
        <f>transzponált_sorrendek!C2</f>
        <v>Without LCD</v>
      </c>
      <c r="C7" s="41" t="str">
        <f>transzponált_sorrendek!D2</f>
        <v>Monochrome LCD</v>
      </c>
      <c r="D7" s="41" t="str">
        <f>transzponált_sorrendek!E2</f>
        <v>Full-Color LCD</v>
      </c>
      <c r="E7" s="41" t="str">
        <f>transzponált_sorrendek!F2</f>
        <v>Display size 4"</v>
      </c>
      <c r="F7" s="41" t="str">
        <f>transzponált_sorrendek!G2</f>
        <v>Display size 4,5"</v>
      </c>
      <c r="G7" s="41" t="str">
        <f>transzponált_sorrendek!H2</f>
        <v>Display size 5"</v>
      </c>
      <c r="H7" s="41" t="str">
        <f>transzponált_sorrendek!I2</f>
        <v>Display size 10,1"</v>
      </c>
      <c r="I7" s="41" t="str">
        <f>transzponált_sorrendek!J2</f>
        <v>Scroll-Function</v>
      </c>
      <c r="J7" s="41" t="str">
        <f>transzponált_sorrendek!K2</f>
        <v>Standby image</v>
      </c>
      <c r="K7" s="41" t="str">
        <f>transzponált_sorrendek!L2</f>
        <v>Slideshow</v>
      </c>
      <c r="L7" s="41" t="str">
        <f>transzponált_sorrendek!M2</f>
        <v>Sensor RTP</v>
      </c>
      <c r="M7" s="41" t="str">
        <f>transzponált_sorrendek!N2</f>
        <v>Sensor ERT</v>
      </c>
      <c r="N7" s="41" t="str">
        <f>transzponált_sorrendek!O2</f>
        <v>Life expectancy (1 Million Signetures)</v>
      </c>
      <c r="O7" s="41" t="str">
        <f>transzponált_sorrendek!P2</f>
        <v>Life expectancy (2 Million Signetures)</v>
      </c>
      <c r="P7" s="41" t="str">
        <f>transzponált_sorrendek!Q2</f>
        <v>Life expectancy (30 Million Signetures)</v>
      </c>
      <c r="Q7" s="41" t="str">
        <f>transzponált_sorrendek!R2</f>
        <v>Pressure Stages (1024)</v>
      </c>
      <c r="R7" s="41" t="str">
        <f>transzponált_sorrendek!S2</f>
        <v>Pressure Stages (2048)</v>
      </c>
      <c r="S7" s="41" t="str">
        <f>transzponált_sorrendek!T2</f>
        <v>Fingerprint sensor</v>
      </c>
      <c r="T7" s="41" t="str">
        <f>transzponált_sorrendek!U2</f>
        <v>NFC reader (optional)</v>
      </c>
      <c r="U7" s="41" t="str">
        <f>transzponált_sorrendek!V2</f>
        <v>Connection built in USB</v>
      </c>
      <c r="V7" s="41" t="str">
        <f>transzponált_sorrendek!W2</f>
        <v>Connection built in LAN (RJ45)</v>
      </c>
      <c r="W7" s="41" t="str">
        <f>transzponált_sorrendek!X2</f>
        <v>Power Supply USB</v>
      </c>
      <c r="X7" s="41" t="str">
        <f>transzponált_sorrendek!Y2</f>
        <v>Power Supply PoE</v>
      </c>
      <c r="Y7" s="41" t="str">
        <f>transzponált_sorrendek!Z2</f>
        <v>Terminal Server capable</v>
      </c>
      <c r="Z7" s="41" t="str">
        <f>transzponált_sorrendek!AA2</f>
        <v>Price (Euro)</v>
      </c>
      <c r="AB7" s="41" t="s">
        <v>63</v>
      </c>
      <c r="AC7" s="41" t="str">
        <f>D7</f>
        <v>Full-Color LCD</v>
      </c>
      <c r="AD7" s="41" t="str">
        <f>E7</f>
        <v>Display size 4"</v>
      </c>
      <c r="AE7" s="41" t="str">
        <f>I7</f>
        <v>Scroll-Function</v>
      </c>
      <c r="AF7" s="41" t="str">
        <f>J7</f>
        <v>Standby image</v>
      </c>
      <c r="AG7" s="41" t="str">
        <f>K7</f>
        <v>Slideshow</v>
      </c>
      <c r="AH7" s="41" t="str">
        <f>L7</f>
        <v>Sensor RTP</v>
      </c>
      <c r="AI7" s="41" t="str">
        <f>N7</f>
        <v>Life expectancy (1 Million Signetures)</v>
      </c>
      <c r="AJ7" s="41" t="str">
        <f>O7</f>
        <v>Life expectancy (2 Million Signetures)</v>
      </c>
      <c r="AK7" s="41" t="str">
        <f>P7</f>
        <v>Life expectancy (30 Million Signetures)</v>
      </c>
      <c r="AL7" s="41" t="str">
        <f>Q7</f>
        <v>Pressure Stages (1024)</v>
      </c>
      <c r="AM7" s="41" t="str">
        <f>R7</f>
        <v>Pressure Stages (2048)</v>
      </c>
      <c r="AN7" s="41" t="str">
        <f t="shared" ref="AN7:AT7" si="0">T7</f>
        <v>NFC reader (optional)</v>
      </c>
      <c r="AO7" s="41" t="str">
        <f t="shared" si="0"/>
        <v>Connection built in USB</v>
      </c>
      <c r="AP7" s="41" t="str">
        <f t="shared" si="0"/>
        <v>Connection built in LAN (RJ45)</v>
      </c>
      <c r="AQ7" s="41" t="str">
        <f t="shared" si="0"/>
        <v>Power Supply USB</v>
      </c>
      <c r="AR7" s="41" t="str">
        <f t="shared" si="0"/>
        <v>Power Supply PoE</v>
      </c>
      <c r="AS7" s="41" t="str">
        <f t="shared" si="0"/>
        <v>Terminal Server capable</v>
      </c>
      <c r="AT7" s="41" t="str">
        <f t="shared" si="0"/>
        <v>Price (Euro)</v>
      </c>
    </row>
    <row r="8" spans="1:46" ht="13.8" thickBot="1" x14ac:dyDescent="0.3">
      <c r="A8" s="41" t="s">
        <v>88</v>
      </c>
      <c r="B8" s="42">
        <v>1</v>
      </c>
      <c r="C8" s="42">
        <v>4</v>
      </c>
      <c r="D8" s="49">
        <v>4</v>
      </c>
      <c r="E8" s="49">
        <v>1</v>
      </c>
      <c r="F8" s="42">
        <v>2</v>
      </c>
      <c r="G8" s="42">
        <v>3</v>
      </c>
      <c r="H8" s="42">
        <v>2</v>
      </c>
      <c r="I8" s="49">
        <v>4</v>
      </c>
      <c r="J8" s="49">
        <v>7</v>
      </c>
      <c r="K8" s="49">
        <v>4</v>
      </c>
      <c r="L8" s="49">
        <v>1</v>
      </c>
      <c r="M8" s="42">
        <v>4</v>
      </c>
      <c r="N8" s="49">
        <v>4</v>
      </c>
      <c r="O8" s="49">
        <v>1</v>
      </c>
      <c r="P8" s="49">
        <v>4</v>
      </c>
      <c r="Q8" s="49">
        <v>1</v>
      </c>
      <c r="R8" s="49">
        <v>4</v>
      </c>
      <c r="S8" s="42">
        <v>2</v>
      </c>
      <c r="T8" s="49">
        <v>2</v>
      </c>
      <c r="U8" s="49">
        <v>1</v>
      </c>
      <c r="V8" s="49">
        <v>2</v>
      </c>
      <c r="W8" s="49">
        <v>1</v>
      </c>
      <c r="X8" s="49">
        <v>2</v>
      </c>
      <c r="Y8" s="49">
        <v>1</v>
      </c>
      <c r="Z8" s="42">
        <v>115</v>
      </c>
      <c r="AB8" s="41" t="s">
        <v>88</v>
      </c>
      <c r="AC8" s="49">
        <v>4</v>
      </c>
      <c r="AD8" s="49">
        <v>1</v>
      </c>
      <c r="AE8" s="49">
        <v>4</v>
      </c>
      <c r="AF8" s="49">
        <v>7</v>
      </c>
      <c r="AG8" s="49">
        <v>4</v>
      </c>
      <c r="AH8" s="49">
        <v>1</v>
      </c>
      <c r="AI8" s="49">
        <v>4</v>
      </c>
      <c r="AJ8" s="49">
        <v>1</v>
      </c>
      <c r="AK8" s="49">
        <v>4</v>
      </c>
      <c r="AL8" s="49">
        <v>1</v>
      </c>
      <c r="AM8" s="49">
        <v>4</v>
      </c>
      <c r="AN8" s="49">
        <v>2</v>
      </c>
      <c r="AO8" s="49">
        <v>1</v>
      </c>
      <c r="AP8" s="49">
        <v>2</v>
      </c>
      <c r="AQ8" s="49">
        <v>1</v>
      </c>
      <c r="AR8" s="49">
        <v>2</v>
      </c>
      <c r="AS8" s="49">
        <v>1</v>
      </c>
      <c r="AT8" s="42">
        <v>115</v>
      </c>
    </row>
    <row r="9" spans="1:46" ht="13.8" thickBot="1" x14ac:dyDescent="0.3">
      <c r="A9" s="41" t="s">
        <v>89</v>
      </c>
      <c r="B9" s="42">
        <v>2</v>
      </c>
      <c r="C9" s="42">
        <v>1</v>
      </c>
      <c r="D9" s="49">
        <v>4</v>
      </c>
      <c r="E9" s="49">
        <v>1</v>
      </c>
      <c r="F9" s="42">
        <v>2</v>
      </c>
      <c r="G9" s="42">
        <v>3</v>
      </c>
      <c r="H9" s="42">
        <v>2</v>
      </c>
      <c r="I9" s="49">
        <v>4</v>
      </c>
      <c r="J9" s="49">
        <v>1</v>
      </c>
      <c r="K9" s="49">
        <v>4</v>
      </c>
      <c r="L9" s="49">
        <v>1</v>
      </c>
      <c r="M9" s="42">
        <v>4</v>
      </c>
      <c r="N9" s="49">
        <v>1</v>
      </c>
      <c r="O9" s="49">
        <v>2</v>
      </c>
      <c r="P9" s="49">
        <v>4</v>
      </c>
      <c r="Q9" s="49">
        <v>1</v>
      </c>
      <c r="R9" s="49">
        <v>4</v>
      </c>
      <c r="S9" s="42">
        <v>2</v>
      </c>
      <c r="T9" s="49">
        <v>2</v>
      </c>
      <c r="U9" s="49">
        <v>1</v>
      </c>
      <c r="V9" s="49">
        <v>2</v>
      </c>
      <c r="W9" s="49">
        <v>1</v>
      </c>
      <c r="X9" s="49">
        <v>2</v>
      </c>
      <c r="Y9" s="49">
        <v>1</v>
      </c>
      <c r="Z9" s="42">
        <v>169</v>
      </c>
      <c r="AB9" s="41" t="s">
        <v>89</v>
      </c>
      <c r="AC9" s="49">
        <v>4</v>
      </c>
      <c r="AD9" s="49">
        <v>1</v>
      </c>
      <c r="AE9" s="49">
        <v>4</v>
      </c>
      <c r="AF9" s="49">
        <v>1</v>
      </c>
      <c r="AG9" s="49">
        <v>4</v>
      </c>
      <c r="AH9" s="49">
        <v>1</v>
      </c>
      <c r="AI9" s="49">
        <v>1</v>
      </c>
      <c r="AJ9" s="49">
        <v>2</v>
      </c>
      <c r="AK9" s="49">
        <v>4</v>
      </c>
      <c r="AL9" s="49">
        <v>1</v>
      </c>
      <c r="AM9" s="49">
        <v>4</v>
      </c>
      <c r="AN9" s="49">
        <v>2</v>
      </c>
      <c r="AO9" s="49">
        <v>1</v>
      </c>
      <c r="AP9" s="49">
        <v>2</v>
      </c>
      <c r="AQ9" s="49">
        <v>1</v>
      </c>
      <c r="AR9" s="49">
        <v>2</v>
      </c>
      <c r="AS9" s="49">
        <v>1</v>
      </c>
      <c r="AT9" s="42">
        <v>169</v>
      </c>
    </row>
    <row r="10" spans="1:46" ht="13.8" thickBot="1" x14ac:dyDescent="0.3">
      <c r="A10" s="41" t="s">
        <v>90</v>
      </c>
      <c r="B10" s="42">
        <v>2</v>
      </c>
      <c r="C10" s="42">
        <v>1</v>
      </c>
      <c r="D10" s="49">
        <v>4</v>
      </c>
      <c r="E10" s="49">
        <v>4</v>
      </c>
      <c r="F10" s="42">
        <v>1</v>
      </c>
      <c r="G10" s="42">
        <v>3</v>
      </c>
      <c r="H10" s="42">
        <v>2</v>
      </c>
      <c r="I10" s="49">
        <v>4</v>
      </c>
      <c r="J10" s="49">
        <v>1</v>
      </c>
      <c r="K10" s="49">
        <v>4</v>
      </c>
      <c r="L10" s="49">
        <v>5</v>
      </c>
      <c r="M10" s="42">
        <v>1</v>
      </c>
      <c r="N10" s="49">
        <v>4</v>
      </c>
      <c r="O10" s="49">
        <v>2</v>
      </c>
      <c r="P10" s="49">
        <v>1</v>
      </c>
      <c r="Q10" s="49">
        <v>5</v>
      </c>
      <c r="R10" s="49">
        <v>1</v>
      </c>
      <c r="S10" s="42">
        <v>2</v>
      </c>
      <c r="T10" s="49">
        <v>2</v>
      </c>
      <c r="U10" s="49">
        <v>1</v>
      </c>
      <c r="V10" s="49">
        <v>2</v>
      </c>
      <c r="W10" s="49">
        <v>1</v>
      </c>
      <c r="X10" s="49">
        <v>2</v>
      </c>
      <c r="Y10" s="49">
        <v>1</v>
      </c>
      <c r="Z10" s="42">
        <v>189</v>
      </c>
      <c r="AB10" s="41" t="s">
        <v>90</v>
      </c>
      <c r="AC10" s="49">
        <v>4</v>
      </c>
      <c r="AD10" s="49">
        <v>4</v>
      </c>
      <c r="AE10" s="49">
        <v>4</v>
      </c>
      <c r="AF10" s="49">
        <v>1</v>
      </c>
      <c r="AG10" s="49">
        <v>4</v>
      </c>
      <c r="AH10" s="49">
        <v>5</v>
      </c>
      <c r="AI10" s="49">
        <v>4</v>
      </c>
      <c r="AJ10" s="49">
        <v>2</v>
      </c>
      <c r="AK10" s="49">
        <v>1</v>
      </c>
      <c r="AL10" s="49">
        <v>5</v>
      </c>
      <c r="AM10" s="49">
        <v>1</v>
      </c>
      <c r="AN10" s="49">
        <v>2</v>
      </c>
      <c r="AO10" s="49">
        <v>1</v>
      </c>
      <c r="AP10" s="49">
        <v>2</v>
      </c>
      <c r="AQ10" s="49">
        <v>1</v>
      </c>
      <c r="AR10" s="49">
        <v>2</v>
      </c>
      <c r="AS10" s="49">
        <v>1</v>
      </c>
      <c r="AT10" s="42">
        <v>189</v>
      </c>
    </row>
    <row r="11" spans="1:46" ht="13.8" thickBot="1" x14ac:dyDescent="0.3">
      <c r="A11" s="41" t="s">
        <v>91</v>
      </c>
      <c r="B11" s="42">
        <v>2</v>
      </c>
      <c r="C11" s="42">
        <v>4</v>
      </c>
      <c r="D11" s="49">
        <v>1</v>
      </c>
      <c r="E11" s="49">
        <v>4</v>
      </c>
      <c r="F11" s="42">
        <v>2</v>
      </c>
      <c r="G11" s="42">
        <v>1</v>
      </c>
      <c r="H11" s="42">
        <v>2</v>
      </c>
      <c r="I11" s="49">
        <v>1</v>
      </c>
      <c r="J11" s="49">
        <v>1</v>
      </c>
      <c r="K11" s="49">
        <v>1</v>
      </c>
      <c r="L11" s="49">
        <v>1</v>
      </c>
      <c r="M11" s="42">
        <v>4</v>
      </c>
      <c r="N11" s="49">
        <v>1</v>
      </c>
      <c r="O11" s="49">
        <v>2</v>
      </c>
      <c r="P11" s="49">
        <v>4</v>
      </c>
      <c r="Q11" s="49">
        <v>1</v>
      </c>
      <c r="R11" s="49">
        <v>4</v>
      </c>
      <c r="S11" s="42">
        <v>2</v>
      </c>
      <c r="T11" s="49">
        <v>1</v>
      </c>
      <c r="U11" s="49">
        <v>1</v>
      </c>
      <c r="V11" s="49">
        <v>2</v>
      </c>
      <c r="W11" s="49">
        <v>1</v>
      </c>
      <c r="X11" s="49">
        <v>2</v>
      </c>
      <c r="Y11" s="49">
        <v>1</v>
      </c>
      <c r="Z11" s="42">
        <v>269</v>
      </c>
      <c r="AB11" s="41" t="s">
        <v>91</v>
      </c>
      <c r="AC11" s="49">
        <v>1</v>
      </c>
      <c r="AD11" s="49">
        <v>4</v>
      </c>
      <c r="AE11" s="49">
        <v>1</v>
      </c>
      <c r="AF11" s="49">
        <v>1</v>
      </c>
      <c r="AG11" s="49">
        <v>1</v>
      </c>
      <c r="AH11" s="49">
        <v>1</v>
      </c>
      <c r="AI11" s="49">
        <v>1</v>
      </c>
      <c r="AJ11" s="49">
        <v>2</v>
      </c>
      <c r="AK11" s="49">
        <v>4</v>
      </c>
      <c r="AL11" s="49">
        <v>1</v>
      </c>
      <c r="AM11" s="49">
        <v>4</v>
      </c>
      <c r="AN11" s="49">
        <v>1</v>
      </c>
      <c r="AO11" s="49">
        <v>1</v>
      </c>
      <c r="AP11" s="49">
        <v>2</v>
      </c>
      <c r="AQ11" s="49">
        <v>1</v>
      </c>
      <c r="AR11" s="49">
        <v>2</v>
      </c>
      <c r="AS11" s="49">
        <v>1</v>
      </c>
      <c r="AT11" s="42">
        <v>269</v>
      </c>
    </row>
    <row r="12" spans="1:46" ht="13.8" thickBot="1" x14ac:dyDescent="0.3">
      <c r="A12" s="41" t="s">
        <v>92</v>
      </c>
      <c r="B12" s="42">
        <v>2</v>
      </c>
      <c r="C12" s="42">
        <v>4</v>
      </c>
      <c r="D12" s="49">
        <v>1</v>
      </c>
      <c r="E12" s="49">
        <v>4</v>
      </c>
      <c r="F12" s="42">
        <v>2</v>
      </c>
      <c r="G12" s="42">
        <v>1</v>
      </c>
      <c r="H12" s="42">
        <v>2</v>
      </c>
      <c r="I12" s="49">
        <v>1</v>
      </c>
      <c r="J12" s="49">
        <v>1</v>
      </c>
      <c r="K12" s="49">
        <v>1</v>
      </c>
      <c r="L12" s="49">
        <v>5</v>
      </c>
      <c r="M12" s="42">
        <v>1</v>
      </c>
      <c r="N12" s="49">
        <v>4</v>
      </c>
      <c r="O12" s="49">
        <v>2</v>
      </c>
      <c r="P12" s="49">
        <v>1</v>
      </c>
      <c r="Q12" s="49">
        <v>5</v>
      </c>
      <c r="R12" s="49">
        <v>1</v>
      </c>
      <c r="S12" s="42">
        <v>2</v>
      </c>
      <c r="T12" s="49">
        <v>2</v>
      </c>
      <c r="U12" s="49">
        <v>1</v>
      </c>
      <c r="V12" s="49">
        <v>2</v>
      </c>
      <c r="W12" s="49">
        <v>1</v>
      </c>
      <c r="X12" s="49">
        <v>2</v>
      </c>
      <c r="Y12" s="49">
        <v>1</v>
      </c>
      <c r="Z12" s="42">
        <v>269</v>
      </c>
      <c r="AB12" s="41" t="s">
        <v>92</v>
      </c>
      <c r="AC12" s="49">
        <v>1</v>
      </c>
      <c r="AD12" s="49">
        <v>4</v>
      </c>
      <c r="AE12" s="49">
        <v>1</v>
      </c>
      <c r="AF12" s="49">
        <v>1</v>
      </c>
      <c r="AG12" s="49">
        <v>1</v>
      </c>
      <c r="AH12" s="49">
        <v>5</v>
      </c>
      <c r="AI12" s="49">
        <v>4</v>
      </c>
      <c r="AJ12" s="49">
        <v>2</v>
      </c>
      <c r="AK12" s="49">
        <v>1</v>
      </c>
      <c r="AL12" s="49">
        <v>5</v>
      </c>
      <c r="AM12" s="49">
        <v>1</v>
      </c>
      <c r="AN12" s="49">
        <v>2</v>
      </c>
      <c r="AO12" s="49">
        <v>1</v>
      </c>
      <c r="AP12" s="49">
        <v>2</v>
      </c>
      <c r="AQ12" s="49">
        <v>1</v>
      </c>
      <c r="AR12" s="49">
        <v>2</v>
      </c>
      <c r="AS12" s="49">
        <v>1</v>
      </c>
      <c r="AT12" s="42">
        <v>269</v>
      </c>
    </row>
    <row r="13" spans="1:46" ht="13.8" thickBot="1" x14ac:dyDescent="0.3">
      <c r="A13" s="41" t="s">
        <v>93</v>
      </c>
      <c r="B13" s="42">
        <v>2</v>
      </c>
      <c r="C13" s="42">
        <v>1</v>
      </c>
      <c r="D13" s="49">
        <v>4</v>
      </c>
      <c r="E13" s="49">
        <v>1</v>
      </c>
      <c r="F13" s="42">
        <v>2</v>
      </c>
      <c r="G13" s="42">
        <v>3</v>
      </c>
      <c r="H13" s="42">
        <v>2</v>
      </c>
      <c r="I13" s="49">
        <v>4</v>
      </c>
      <c r="J13" s="49">
        <v>1</v>
      </c>
      <c r="K13" s="49">
        <v>4</v>
      </c>
      <c r="L13" s="49">
        <v>1</v>
      </c>
      <c r="M13" s="42">
        <v>4</v>
      </c>
      <c r="N13" s="49">
        <v>1</v>
      </c>
      <c r="O13" s="49">
        <v>2</v>
      </c>
      <c r="P13" s="49">
        <v>4</v>
      </c>
      <c r="Q13" s="49">
        <v>1</v>
      </c>
      <c r="R13" s="49">
        <v>4</v>
      </c>
      <c r="S13" s="42">
        <v>1</v>
      </c>
      <c r="T13" s="49">
        <v>2</v>
      </c>
      <c r="U13" s="49">
        <v>1</v>
      </c>
      <c r="V13" s="49">
        <v>2</v>
      </c>
      <c r="W13" s="49">
        <v>1</v>
      </c>
      <c r="X13" s="49">
        <v>2</v>
      </c>
      <c r="Y13" s="49">
        <v>1</v>
      </c>
      <c r="Z13" s="42">
        <v>395</v>
      </c>
      <c r="AB13" s="41" t="s">
        <v>93</v>
      </c>
      <c r="AC13" s="49">
        <v>4</v>
      </c>
      <c r="AD13" s="49">
        <v>1</v>
      </c>
      <c r="AE13" s="49">
        <v>4</v>
      </c>
      <c r="AF13" s="49">
        <v>1</v>
      </c>
      <c r="AG13" s="49">
        <v>4</v>
      </c>
      <c r="AH13" s="49">
        <v>1</v>
      </c>
      <c r="AI13" s="49">
        <v>1</v>
      </c>
      <c r="AJ13" s="49">
        <v>2</v>
      </c>
      <c r="AK13" s="49">
        <v>4</v>
      </c>
      <c r="AL13" s="49">
        <v>1</v>
      </c>
      <c r="AM13" s="49">
        <v>4</v>
      </c>
      <c r="AN13" s="49">
        <v>2</v>
      </c>
      <c r="AO13" s="49">
        <v>1</v>
      </c>
      <c r="AP13" s="49">
        <v>2</v>
      </c>
      <c r="AQ13" s="49">
        <v>1</v>
      </c>
      <c r="AR13" s="49">
        <v>2</v>
      </c>
      <c r="AS13" s="49">
        <v>1</v>
      </c>
      <c r="AT13" s="42">
        <v>395</v>
      </c>
    </row>
    <row r="14" spans="1:46" ht="13.8" thickBot="1" x14ac:dyDescent="0.3">
      <c r="A14" s="41" t="s">
        <v>94</v>
      </c>
      <c r="B14" s="42">
        <v>2</v>
      </c>
      <c r="C14" s="42">
        <v>4</v>
      </c>
      <c r="D14" s="49">
        <v>1</v>
      </c>
      <c r="E14" s="49">
        <v>4</v>
      </c>
      <c r="F14" s="42">
        <v>2</v>
      </c>
      <c r="G14" s="42">
        <v>3</v>
      </c>
      <c r="H14" s="42">
        <v>1</v>
      </c>
      <c r="I14" s="49">
        <v>1</v>
      </c>
      <c r="J14" s="49">
        <v>1</v>
      </c>
      <c r="K14" s="49">
        <v>1</v>
      </c>
      <c r="L14" s="49">
        <v>5</v>
      </c>
      <c r="M14" s="42">
        <v>1</v>
      </c>
      <c r="N14" s="49">
        <v>4</v>
      </c>
      <c r="O14" s="49">
        <v>2</v>
      </c>
      <c r="P14" s="49">
        <v>1</v>
      </c>
      <c r="Q14" s="49">
        <v>5</v>
      </c>
      <c r="R14" s="49">
        <v>1</v>
      </c>
      <c r="S14" s="42">
        <v>2</v>
      </c>
      <c r="T14" s="49">
        <v>2</v>
      </c>
      <c r="U14" s="49">
        <v>1</v>
      </c>
      <c r="V14" s="49">
        <v>1</v>
      </c>
      <c r="W14" s="49">
        <v>1</v>
      </c>
      <c r="X14" s="49">
        <v>1</v>
      </c>
      <c r="Y14" s="49">
        <v>1</v>
      </c>
      <c r="Z14" s="42">
        <v>449</v>
      </c>
      <c r="AB14" s="41" t="s">
        <v>94</v>
      </c>
      <c r="AC14" s="49">
        <v>1</v>
      </c>
      <c r="AD14" s="49">
        <v>4</v>
      </c>
      <c r="AE14" s="49">
        <v>1</v>
      </c>
      <c r="AF14" s="49">
        <v>1</v>
      </c>
      <c r="AG14" s="49">
        <v>1</v>
      </c>
      <c r="AH14" s="49">
        <v>5</v>
      </c>
      <c r="AI14" s="49">
        <v>4</v>
      </c>
      <c r="AJ14" s="49">
        <v>2</v>
      </c>
      <c r="AK14" s="49">
        <v>1</v>
      </c>
      <c r="AL14" s="49">
        <v>5</v>
      </c>
      <c r="AM14" s="49">
        <v>1</v>
      </c>
      <c r="AN14" s="49">
        <v>2</v>
      </c>
      <c r="AO14" s="49">
        <v>1</v>
      </c>
      <c r="AP14" s="49">
        <v>1</v>
      </c>
      <c r="AQ14" s="49">
        <v>1</v>
      </c>
      <c r="AR14" s="49">
        <v>1</v>
      </c>
      <c r="AS14" s="49">
        <v>1</v>
      </c>
      <c r="AT14" s="42">
        <v>449</v>
      </c>
    </row>
    <row r="15" spans="1:46" ht="18.600000000000001" thickBot="1" x14ac:dyDescent="0.3">
      <c r="A15" s="37"/>
    </row>
    <row r="16" spans="1:46" ht="13.8" thickBot="1" x14ac:dyDescent="0.3">
      <c r="A16" s="41" t="s">
        <v>95</v>
      </c>
      <c r="B16" s="41" t="s">
        <v>64</v>
      </c>
      <c r="C16" s="41" t="s">
        <v>65</v>
      </c>
      <c r="D16" s="48" t="s">
        <v>66</v>
      </c>
      <c r="E16" s="48" t="s">
        <v>67</v>
      </c>
      <c r="F16" s="41" t="s">
        <v>68</v>
      </c>
      <c r="G16" s="41" t="s">
        <v>69</v>
      </c>
      <c r="H16" s="41" t="s">
        <v>70</v>
      </c>
      <c r="I16" s="48" t="s">
        <v>71</v>
      </c>
      <c r="J16" s="48" t="s">
        <v>72</v>
      </c>
      <c r="K16" s="48" t="s">
        <v>73</v>
      </c>
      <c r="L16" s="48" t="s">
        <v>74</v>
      </c>
      <c r="M16" s="41" t="s">
        <v>75</v>
      </c>
      <c r="N16" s="48" t="s">
        <v>76</v>
      </c>
      <c r="O16" s="48" t="s">
        <v>77</v>
      </c>
      <c r="P16" s="48" t="s">
        <v>78</v>
      </c>
      <c r="Q16" s="48" t="s">
        <v>79</v>
      </c>
      <c r="R16" s="48" t="s">
        <v>80</v>
      </c>
      <c r="S16" s="41" t="s">
        <v>81</v>
      </c>
      <c r="T16" s="48" t="s">
        <v>82</v>
      </c>
      <c r="U16" s="48" t="s">
        <v>83</v>
      </c>
      <c r="V16" s="48" t="s">
        <v>84</v>
      </c>
      <c r="W16" s="48" t="s">
        <v>85</v>
      </c>
      <c r="X16" s="48" t="s">
        <v>86</v>
      </c>
      <c r="Y16" s="48" t="s">
        <v>87</v>
      </c>
    </row>
    <row r="17" spans="1:25" ht="13.8" thickBot="1" x14ac:dyDescent="0.3">
      <c r="A17" s="41" t="s">
        <v>96</v>
      </c>
      <c r="B17" s="42" t="s">
        <v>97</v>
      </c>
      <c r="C17" s="42" t="s">
        <v>98</v>
      </c>
      <c r="D17" s="49" t="s">
        <v>99</v>
      </c>
      <c r="E17" s="49" t="s">
        <v>99</v>
      </c>
      <c r="F17" s="42" t="s">
        <v>100</v>
      </c>
      <c r="G17" s="42" t="s">
        <v>101</v>
      </c>
      <c r="H17" s="42" t="s">
        <v>102</v>
      </c>
      <c r="I17" s="49" t="s">
        <v>99</v>
      </c>
      <c r="J17" s="49" t="s">
        <v>99</v>
      </c>
      <c r="K17" s="49" t="s">
        <v>99</v>
      </c>
      <c r="L17" s="49" t="s">
        <v>99</v>
      </c>
      <c r="M17" s="42" t="s">
        <v>103</v>
      </c>
      <c r="N17" s="49" t="s">
        <v>99</v>
      </c>
      <c r="O17" s="49" t="s">
        <v>99</v>
      </c>
      <c r="P17" s="49" t="s">
        <v>99</v>
      </c>
      <c r="Q17" s="49" t="s">
        <v>99</v>
      </c>
      <c r="R17" s="49" t="s">
        <v>99</v>
      </c>
      <c r="S17" s="42" t="s">
        <v>104</v>
      </c>
      <c r="T17" s="49" t="s">
        <v>99</v>
      </c>
      <c r="U17" s="49" t="s">
        <v>99</v>
      </c>
      <c r="V17" s="49" t="s">
        <v>99</v>
      </c>
      <c r="W17" s="49" t="s">
        <v>99</v>
      </c>
      <c r="X17" s="49" t="s">
        <v>99</v>
      </c>
      <c r="Y17" s="49" t="s">
        <v>99</v>
      </c>
    </row>
    <row r="18" spans="1:25" ht="13.8" thickBot="1" x14ac:dyDescent="0.3">
      <c r="A18" s="41" t="s">
        <v>105</v>
      </c>
      <c r="B18" s="42" t="s">
        <v>106</v>
      </c>
      <c r="C18" s="42" t="s">
        <v>106</v>
      </c>
      <c r="D18" s="49" t="s">
        <v>106</v>
      </c>
      <c r="E18" s="49" t="s">
        <v>106</v>
      </c>
      <c r="F18" s="42" t="s">
        <v>106</v>
      </c>
      <c r="G18" s="42" t="s">
        <v>106</v>
      </c>
      <c r="H18" s="42" t="s">
        <v>106</v>
      </c>
      <c r="I18" s="49" t="s">
        <v>106</v>
      </c>
      <c r="J18" s="49" t="s">
        <v>106</v>
      </c>
      <c r="K18" s="49" t="s">
        <v>106</v>
      </c>
      <c r="L18" s="49" t="s">
        <v>106</v>
      </c>
      <c r="M18" s="42" t="s">
        <v>106</v>
      </c>
      <c r="N18" s="49" t="s">
        <v>106</v>
      </c>
      <c r="O18" s="49" t="s">
        <v>106</v>
      </c>
      <c r="P18" s="49" t="s">
        <v>106</v>
      </c>
      <c r="Q18" s="49" t="s">
        <v>106</v>
      </c>
      <c r="R18" s="49" t="s">
        <v>106</v>
      </c>
      <c r="S18" s="42" t="s">
        <v>106</v>
      </c>
      <c r="T18" s="49" t="s">
        <v>106</v>
      </c>
      <c r="U18" s="49" t="s">
        <v>106</v>
      </c>
      <c r="V18" s="49" t="s">
        <v>106</v>
      </c>
      <c r="W18" s="49" t="s">
        <v>106</v>
      </c>
      <c r="X18" s="49" t="s">
        <v>106</v>
      </c>
      <c r="Y18" s="49" t="s">
        <v>106</v>
      </c>
    </row>
    <row r="19" spans="1:25" ht="13.8" thickBot="1" x14ac:dyDescent="0.3">
      <c r="A19" s="41" t="s">
        <v>107</v>
      </c>
      <c r="B19" s="42" t="s">
        <v>108</v>
      </c>
      <c r="C19" s="42" t="s">
        <v>108</v>
      </c>
      <c r="D19" s="49" t="s">
        <v>108</v>
      </c>
      <c r="E19" s="49" t="s">
        <v>108</v>
      </c>
      <c r="F19" s="42" t="s">
        <v>108</v>
      </c>
      <c r="G19" s="42" t="s">
        <v>108</v>
      </c>
      <c r="H19" s="42" t="s">
        <v>108</v>
      </c>
      <c r="I19" s="49" t="s">
        <v>108</v>
      </c>
      <c r="J19" s="49" t="s">
        <v>108</v>
      </c>
      <c r="K19" s="49" t="s">
        <v>108</v>
      </c>
      <c r="L19" s="49" t="s">
        <v>108</v>
      </c>
      <c r="M19" s="42" t="s">
        <v>108</v>
      </c>
      <c r="N19" s="49" t="s">
        <v>108</v>
      </c>
      <c r="O19" s="49" t="s">
        <v>108</v>
      </c>
      <c r="P19" s="49" t="s">
        <v>108</v>
      </c>
      <c r="Q19" s="49" t="s">
        <v>108</v>
      </c>
      <c r="R19" s="49" t="s">
        <v>108</v>
      </c>
      <c r="S19" s="42" t="s">
        <v>108</v>
      </c>
      <c r="T19" s="49" t="s">
        <v>108</v>
      </c>
      <c r="U19" s="49" t="s">
        <v>108</v>
      </c>
      <c r="V19" s="49" t="s">
        <v>108</v>
      </c>
      <c r="W19" s="49" t="s">
        <v>108</v>
      </c>
      <c r="X19" s="49" t="s">
        <v>108</v>
      </c>
      <c r="Y19" s="49" t="s">
        <v>108</v>
      </c>
    </row>
    <row r="20" spans="1:25" ht="13.8" thickBot="1" x14ac:dyDescent="0.3">
      <c r="A20" s="41" t="s">
        <v>109</v>
      </c>
      <c r="B20" s="42" t="s">
        <v>110</v>
      </c>
      <c r="C20" s="42" t="s">
        <v>110</v>
      </c>
      <c r="D20" s="49" t="s">
        <v>110</v>
      </c>
      <c r="E20" s="49" t="s">
        <v>110</v>
      </c>
      <c r="F20" s="42" t="s">
        <v>110</v>
      </c>
      <c r="G20" s="42" t="s">
        <v>110</v>
      </c>
      <c r="H20" s="42" t="s">
        <v>110</v>
      </c>
      <c r="I20" s="49" t="s">
        <v>110</v>
      </c>
      <c r="J20" s="49" t="s">
        <v>110</v>
      </c>
      <c r="K20" s="49" t="s">
        <v>110</v>
      </c>
      <c r="L20" s="49" t="s">
        <v>110</v>
      </c>
      <c r="M20" s="42" t="s">
        <v>110</v>
      </c>
      <c r="N20" s="49" t="s">
        <v>110</v>
      </c>
      <c r="O20" s="49" t="s">
        <v>110</v>
      </c>
      <c r="P20" s="49" t="s">
        <v>110</v>
      </c>
      <c r="Q20" s="49" t="s">
        <v>110</v>
      </c>
      <c r="R20" s="49" t="s">
        <v>110</v>
      </c>
      <c r="S20" s="42" t="s">
        <v>110</v>
      </c>
      <c r="T20" s="49" t="s">
        <v>110</v>
      </c>
      <c r="U20" s="49" t="s">
        <v>110</v>
      </c>
      <c r="V20" s="49" t="s">
        <v>110</v>
      </c>
      <c r="W20" s="49" t="s">
        <v>110</v>
      </c>
      <c r="X20" s="49" t="s">
        <v>110</v>
      </c>
      <c r="Y20" s="49" t="s">
        <v>110</v>
      </c>
    </row>
    <row r="21" spans="1:25" ht="13.8" thickBot="1" x14ac:dyDescent="0.3">
      <c r="A21" s="41" t="s">
        <v>111</v>
      </c>
      <c r="B21" s="42" t="s">
        <v>112</v>
      </c>
      <c r="C21" s="42" t="s">
        <v>112</v>
      </c>
      <c r="D21" s="49" t="s">
        <v>112</v>
      </c>
      <c r="E21" s="49" t="s">
        <v>112</v>
      </c>
      <c r="F21" s="42" t="s">
        <v>112</v>
      </c>
      <c r="G21" s="42" t="s">
        <v>112</v>
      </c>
      <c r="H21" s="42" t="s">
        <v>112</v>
      </c>
      <c r="I21" s="49" t="s">
        <v>112</v>
      </c>
      <c r="J21" s="49" t="s">
        <v>112</v>
      </c>
      <c r="K21" s="49" t="s">
        <v>112</v>
      </c>
      <c r="L21" s="49" t="s">
        <v>112</v>
      </c>
      <c r="M21" s="42" t="s">
        <v>112</v>
      </c>
      <c r="N21" s="49" t="s">
        <v>112</v>
      </c>
      <c r="O21" s="49" t="s">
        <v>112</v>
      </c>
      <c r="P21" s="49" t="s">
        <v>112</v>
      </c>
      <c r="Q21" s="49" t="s">
        <v>112</v>
      </c>
      <c r="R21" s="49" t="s">
        <v>112</v>
      </c>
      <c r="S21" s="42" t="s">
        <v>112</v>
      </c>
      <c r="T21" s="49" t="s">
        <v>112</v>
      </c>
      <c r="U21" s="49" t="s">
        <v>112</v>
      </c>
      <c r="V21" s="49" t="s">
        <v>112</v>
      </c>
      <c r="W21" s="49" t="s">
        <v>112</v>
      </c>
      <c r="X21" s="49" t="s">
        <v>112</v>
      </c>
      <c r="Y21" s="49" t="s">
        <v>112</v>
      </c>
    </row>
    <row r="22" spans="1:25" ht="13.8" thickBot="1" x14ac:dyDescent="0.3">
      <c r="A22" s="41" t="s">
        <v>113</v>
      </c>
      <c r="B22" s="42" t="s">
        <v>114</v>
      </c>
      <c r="C22" s="42" t="s">
        <v>114</v>
      </c>
      <c r="D22" s="49" t="s">
        <v>114</v>
      </c>
      <c r="E22" s="49" t="s">
        <v>114</v>
      </c>
      <c r="F22" s="42" t="s">
        <v>114</v>
      </c>
      <c r="G22" s="42" t="s">
        <v>114</v>
      </c>
      <c r="H22" s="42" t="s">
        <v>114</v>
      </c>
      <c r="I22" s="49" t="s">
        <v>114</v>
      </c>
      <c r="J22" s="49" t="s">
        <v>114</v>
      </c>
      <c r="K22" s="49" t="s">
        <v>114</v>
      </c>
      <c r="L22" s="49" t="s">
        <v>114</v>
      </c>
      <c r="M22" s="42" t="s">
        <v>114</v>
      </c>
      <c r="N22" s="49" t="s">
        <v>114</v>
      </c>
      <c r="O22" s="49" t="s">
        <v>114</v>
      </c>
      <c r="P22" s="49" t="s">
        <v>114</v>
      </c>
      <c r="Q22" s="49" t="s">
        <v>114</v>
      </c>
      <c r="R22" s="49" t="s">
        <v>114</v>
      </c>
      <c r="S22" s="42" t="s">
        <v>114</v>
      </c>
      <c r="T22" s="49" t="s">
        <v>114</v>
      </c>
      <c r="U22" s="49" t="s">
        <v>114</v>
      </c>
      <c r="V22" s="49" t="s">
        <v>114</v>
      </c>
      <c r="W22" s="49" t="s">
        <v>114</v>
      </c>
      <c r="X22" s="49" t="s">
        <v>114</v>
      </c>
      <c r="Y22" s="49" t="s">
        <v>114</v>
      </c>
    </row>
    <row r="23" spans="1:25" ht="13.8" thickBot="1" x14ac:dyDescent="0.3">
      <c r="A23" s="41" t="s">
        <v>115</v>
      </c>
      <c r="B23" s="42" t="s">
        <v>116</v>
      </c>
      <c r="C23" s="42" t="s">
        <v>116</v>
      </c>
      <c r="D23" s="49" t="s">
        <v>116</v>
      </c>
      <c r="E23" s="49" t="s">
        <v>116</v>
      </c>
      <c r="F23" s="42" t="s">
        <v>116</v>
      </c>
      <c r="G23" s="42" t="s">
        <v>116</v>
      </c>
      <c r="H23" s="42" t="s">
        <v>116</v>
      </c>
      <c r="I23" s="49" t="s">
        <v>116</v>
      </c>
      <c r="J23" s="49" t="s">
        <v>116</v>
      </c>
      <c r="K23" s="49" t="s">
        <v>116</v>
      </c>
      <c r="L23" s="49" t="s">
        <v>116</v>
      </c>
      <c r="M23" s="42" t="s">
        <v>116</v>
      </c>
      <c r="N23" s="49" t="s">
        <v>116</v>
      </c>
      <c r="O23" s="49" t="s">
        <v>116</v>
      </c>
      <c r="P23" s="49" t="s">
        <v>116</v>
      </c>
      <c r="Q23" s="49" t="s">
        <v>116</v>
      </c>
      <c r="R23" s="49" t="s">
        <v>116</v>
      </c>
      <c r="S23" s="42" t="s">
        <v>116</v>
      </c>
      <c r="T23" s="49" t="s">
        <v>116</v>
      </c>
      <c r="U23" s="49" t="s">
        <v>116</v>
      </c>
      <c r="V23" s="49" t="s">
        <v>116</v>
      </c>
      <c r="W23" s="49" t="s">
        <v>116</v>
      </c>
      <c r="X23" s="49" t="s">
        <v>116</v>
      </c>
      <c r="Y23" s="49" t="s">
        <v>116</v>
      </c>
    </row>
    <row r="24" spans="1:25" ht="18.600000000000001" thickBot="1" x14ac:dyDescent="0.3">
      <c r="A24" s="37"/>
    </row>
    <row r="25" spans="1:25" ht="13.8" thickBot="1" x14ac:dyDescent="0.3">
      <c r="A25" s="41" t="s">
        <v>117</v>
      </c>
      <c r="B25" s="41" t="s">
        <v>64</v>
      </c>
      <c r="C25" s="41" t="s">
        <v>65</v>
      </c>
      <c r="D25" s="48" t="s">
        <v>66</v>
      </c>
      <c r="E25" s="48" t="s">
        <v>67</v>
      </c>
      <c r="F25" s="41" t="s">
        <v>68</v>
      </c>
      <c r="G25" s="41" t="s">
        <v>69</v>
      </c>
      <c r="H25" s="41" t="s">
        <v>70</v>
      </c>
      <c r="I25" s="48" t="s">
        <v>71</v>
      </c>
      <c r="J25" s="48" t="s">
        <v>72</v>
      </c>
      <c r="K25" s="48" t="s">
        <v>73</v>
      </c>
      <c r="L25" s="48" t="s">
        <v>74</v>
      </c>
      <c r="M25" s="41" t="s">
        <v>75</v>
      </c>
      <c r="N25" s="48" t="s">
        <v>76</v>
      </c>
      <c r="O25" s="48" t="s">
        <v>77</v>
      </c>
      <c r="P25" s="48" t="s">
        <v>78</v>
      </c>
      <c r="Q25" s="48" t="s">
        <v>79</v>
      </c>
      <c r="R25" s="48" t="s">
        <v>80</v>
      </c>
      <c r="S25" s="41" t="s">
        <v>81</v>
      </c>
      <c r="T25" s="48" t="s">
        <v>82</v>
      </c>
      <c r="U25" s="48" t="s">
        <v>83</v>
      </c>
      <c r="V25" s="48" t="s">
        <v>84</v>
      </c>
      <c r="W25" s="48" t="s">
        <v>85</v>
      </c>
      <c r="X25" s="48" t="s">
        <v>86</v>
      </c>
      <c r="Y25" s="48" t="s">
        <v>87</v>
      </c>
    </row>
    <row r="26" spans="1:25" ht="13.8" thickBot="1" x14ac:dyDescent="0.3">
      <c r="A26" s="41" t="s">
        <v>96</v>
      </c>
      <c r="B26" s="42">
        <v>15</v>
      </c>
      <c r="C26" s="42">
        <v>59</v>
      </c>
      <c r="D26" s="50">
        <v>6</v>
      </c>
      <c r="E26" s="50">
        <v>6</v>
      </c>
      <c r="F26" s="42">
        <v>27</v>
      </c>
      <c r="G26" s="42">
        <v>153</v>
      </c>
      <c r="H26" s="42">
        <v>332</v>
      </c>
      <c r="I26" s="50">
        <v>6</v>
      </c>
      <c r="J26" s="50">
        <v>6</v>
      </c>
      <c r="K26" s="50">
        <v>6</v>
      </c>
      <c r="L26" s="50">
        <v>6</v>
      </c>
      <c r="M26" s="42">
        <v>9</v>
      </c>
      <c r="N26" s="50">
        <v>6</v>
      </c>
      <c r="O26" s="50">
        <v>6</v>
      </c>
      <c r="P26" s="50">
        <v>6</v>
      </c>
      <c r="Q26" s="50">
        <v>6</v>
      </c>
      <c r="R26" s="50">
        <v>6</v>
      </c>
      <c r="S26" s="42">
        <v>231</v>
      </c>
      <c r="T26" s="50">
        <v>6</v>
      </c>
      <c r="U26" s="50">
        <v>6</v>
      </c>
      <c r="V26" s="50">
        <v>6</v>
      </c>
      <c r="W26" s="50">
        <v>6</v>
      </c>
      <c r="X26" s="50">
        <v>6</v>
      </c>
      <c r="Y26" s="50">
        <v>6</v>
      </c>
    </row>
    <row r="27" spans="1:25" ht="13.8" thickBot="1" x14ac:dyDescent="0.3">
      <c r="A27" s="41" t="s">
        <v>105</v>
      </c>
      <c r="B27" s="42">
        <v>5</v>
      </c>
      <c r="C27" s="42">
        <v>5</v>
      </c>
      <c r="D27" s="49">
        <v>5</v>
      </c>
      <c r="E27" s="49">
        <v>5</v>
      </c>
      <c r="F27" s="42">
        <v>5</v>
      </c>
      <c r="G27" s="42">
        <v>5</v>
      </c>
      <c r="H27" s="42">
        <v>5</v>
      </c>
      <c r="I27" s="49">
        <v>5</v>
      </c>
      <c r="J27" s="49">
        <v>5</v>
      </c>
      <c r="K27" s="49">
        <v>5</v>
      </c>
      <c r="L27" s="49">
        <v>5</v>
      </c>
      <c r="M27" s="42">
        <v>5</v>
      </c>
      <c r="N27" s="49">
        <v>5</v>
      </c>
      <c r="O27" s="49">
        <v>5</v>
      </c>
      <c r="P27" s="49">
        <v>5</v>
      </c>
      <c r="Q27" s="49">
        <v>5</v>
      </c>
      <c r="R27" s="49">
        <v>5</v>
      </c>
      <c r="S27" s="42">
        <v>5</v>
      </c>
      <c r="T27" s="49">
        <v>5</v>
      </c>
      <c r="U27" s="49">
        <v>5</v>
      </c>
      <c r="V27" s="49">
        <v>5</v>
      </c>
      <c r="W27" s="49">
        <v>5</v>
      </c>
      <c r="X27" s="49">
        <v>5</v>
      </c>
      <c r="Y27" s="49">
        <v>5</v>
      </c>
    </row>
    <row r="28" spans="1:25" ht="13.8" thickBot="1" x14ac:dyDescent="0.3">
      <c r="A28" s="41" t="s">
        <v>107</v>
      </c>
      <c r="B28" s="42">
        <v>4</v>
      </c>
      <c r="C28" s="42">
        <v>4</v>
      </c>
      <c r="D28" s="49">
        <v>4</v>
      </c>
      <c r="E28" s="49">
        <v>4</v>
      </c>
      <c r="F28" s="42">
        <v>4</v>
      </c>
      <c r="G28" s="42">
        <v>4</v>
      </c>
      <c r="H28" s="42">
        <v>4</v>
      </c>
      <c r="I28" s="49">
        <v>4</v>
      </c>
      <c r="J28" s="49">
        <v>4</v>
      </c>
      <c r="K28" s="49">
        <v>4</v>
      </c>
      <c r="L28" s="49">
        <v>4</v>
      </c>
      <c r="M28" s="42">
        <v>4</v>
      </c>
      <c r="N28" s="49">
        <v>4</v>
      </c>
      <c r="O28" s="49">
        <v>4</v>
      </c>
      <c r="P28" s="49">
        <v>4</v>
      </c>
      <c r="Q28" s="49">
        <v>4</v>
      </c>
      <c r="R28" s="49">
        <v>4</v>
      </c>
      <c r="S28" s="42">
        <v>4</v>
      </c>
      <c r="T28" s="49">
        <v>4</v>
      </c>
      <c r="U28" s="49">
        <v>4</v>
      </c>
      <c r="V28" s="49">
        <v>4</v>
      </c>
      <c r="W28" s="49">
        <v>4</v>
      </c>
      <c r="X28" s="49">
        <v>4</v>
      </c>
      <c r="Y28" s="49">
        <v>4</v>
      </c>
    </row>
    <row r="29" spans="1:25" ht="13.8" thickBot="1" x14ac:dyDescent="0.3">
      <c r="A29" s="41" t="s">
        <v>109</v>
      </c>
      <c r="B29" s="42">
        <v>3</v>
      </c>
      <c r="C29" s="42">
        <v>3</v>
      </c>
      <c r="D29" s="49">
        <v>3</v>
      </c>
      <c r="E29" s="49">
        <v>3</v>
      </c>
      <c r="F29" s="42">
        <v>3</v>
      </c>
      <c r="G29" s="42">
        <v>3</v>
      </c>
      <c r="H29" s="42">
        <v>3</v>
      </c>
      <c r="I29" s="49">
        <v>3</v>
      </c>
      <c r="J29" s="49">
        <v>3</v>
      </c>
      <c r="K29" s="49">
        <v>3</v>
      </c>
      <c r="L29" s="49">
        <v>3</v>
      </c>
      <c r="M29" s="42">
        <v>3</v>
      </c>
      <c r="N29" s="49">
        <v>3</v>
      </c>
      <c r="O29" s="49">
        <v>3</v>
      </c>
      <c r="P29" s="49">
        <v>3</v>
      </c>
      <c r="Q29" s="49">
        <v>3</v>
      </c>
      <c r="R29" s="49">
        <v>3</v>
      </c>
      <c r="S29" s="42">
        <v>3</v>
      </c>
      <c r="T29" s="49">
        <v>3</v>
      </c>
      <c r="U29" s="49">
        <v>3</v>
      </c>
      <c r="V29" s="49">
        <v>3</v>
      </c>
      <c r="W29" s="49">
        <v>3</v>
      </c>
      <c r="X29" s="49">
        <v>3</v>
      </c>
      <c r="Y29" s="49">
        <v>3</v>
      </c>
    </row>
    <row r="30" spans="1:25" ht="13.8" thickBot="1" x14ac:dyDescent="0.3">
      <c r="A30" s="41" t="s">
        <v>111</v>
      </c>
      <c r="B30" s="42">
        <v>2</v>
      </c>
      <c r="C30" s="42">
        <v>2</v>
      </c>
      <c r="D30" s="49">
        <v>2</v>
      </c>
      <c r="E30" s="49">
        <v>2</v>
      </c>
      <c r="F30" s="42">
        <v>2</v>
      </c>
      <c r="G30" s="42">
        <v>2</v>
      </c>
      <c r="H30" s="42">
        <v>2</v>
      </c>
      <c r="I30" s="49">
        <v>2</v>
      </c>
      <c r="J30" s="49">
        <v>2</v>
      </c>
      <c r="K30" s="49">
        <v>2</v>
      </c>
      <c r="L30" s="49">
        <v>2</v>
      </c>
      <c r="M30" s="42">
        <v>2</v>
      </c>
      <c r="N30" s="49">
        <v>2</v>
      </c>
      <c r="O30" s="49">
        <v>2</v>
      </c>
      <c r="P30" s="49">
        <v>2</v>
      </c>
      <c r="Q30" s="49">
        <v>2</v>
      </c>
      <c r="R30" s="49">
        <v>2</v>
      </c>
      <c r="S30" s="42">
        <v>2</v>
      </c>
      <c r="T30" s="49">
        <v>2</v>
      </c>
      <c r="U30" s="49">
        <v>2</v>
      </c>
      <c r="V30" s="49">
        <v>2</v>
      </c>
      <c r="W30" s="49">
        <v>2</v>
      </c>
      <c r="X30" s="49">
        <v>2</v>
      </c>
      <c r="Y30" s="49">
        <v>2</v>
      </c>
    </row>
    <row r="31" spans="1:25" ht="13.8" thickBot="1" x14ac:dyDescent="0.3">
      <c r="A31" s="41" t="s">
        <v>113</v>
      </c>
      <c r="B31" s="42">
        <v>1</v>
      </c>
      <c r="C31" s="42">
        <v>1</v>
      </c>
      <c r="D31" s="49">
        <v>1</v>
      </c>
      <c r="E31" s="49">
        <v>1</v>
      </c>
      <c r="F31" s="42">
        <v>1</v>
      </c>
      <c r="G31" s="42">
        <v>1</v>
      </c>
      <c r="H31" s="42">
        <v>1</v>
      </c>
      <c r="I31" s="49">
        <v>1</v>
      </c>
      <c r="J31" s="49">
        <v>1</v>
      </c>
      <c r="K31" s="49">
        <v>1</v>
      </c>
      <c r="L31" s="49">
        <v>1</v>
      </c>
      <c r="M31" s="42">
        <v>1</v>
      </c>
      <c r="N31" s="49">
        <v>1</v>
      </c>
      <c r="O31" s="49">
        <v>1</v>
      </c>
      <c r="P31" s="49">
        <v>1</v>
      </c>
      <c r="Q31" s="49">
        <v>1</v>
      </c>
      <c r="R31" s="49">
        <v>1</v>
      </c>
      <c r="S31" s="42">
        <v>1</v>
      </c>
      <c r="T31" s="49">
        <v>1</v>
      </c>
      <c r="U31" s="49">
        <v>1</v>
      </c>
      <c r="V31" s="49">
        <v>1</v>
      </c>
      <c r="W31" s="49">
        <v>1</v>
      </c>
      <c r="X31" s="49">
        <v>1</v>
      </c>
      <c r="Y31" s="49">
        <v>1</v>
      </c>
    </row>
    <row r="32" spans="1:25" ht="13.8" thickBot="1" x14ac:dyDescent="0.3">
      <c r="A32" s="41" t="s">
        <v>115</v>
      </c>
      <c r="B32" s="42">
        <v>0</v>
      </c>
      <c r="C32" s="42">
        <v>0</v>
      </c>
      <c r="D32" s="49">
        <v>0</v>
      </c>
      <c r="E32" s="49">
        <v>0</v>
      </c>
      <c r="F32" s="42">
        <v>0</v>
      </c>
      <c r="G32" s="42">
        <v>0</v>
      </c>
      <c r="H32" s="42">
        <v>0</v>
      </c>
      <c r="I32" s="49">
        <v>0</v>
      </c>
      <c r="J32" s="49">
        <v>0</v>
      </c>
      <c r="K32" s="49">
        <v>0</v>
      </c>
      <c r="L32" s="49">
        <v>0</v>
      </c>
      <c r="M32" s="42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2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</row>
    <row r="33" spans="1:28" ht="18.600000000000001" thickBot="1" x14ac:dyDescent="0.3">
      <c r="A33" s="37"/>
    </row>
    <row r="34" spans="1:28" ht="13.8" thickBot="1" x14ac:dyDescent="0.3">
      <c r="A34" s="41" t="s">
        <v>118</v>
      </c>
      <c r="B34" s="41" t="s">
        <v>64</v>
      </c>
      <c r="C34" s="41" t="s">
        <v>65</v>
      </c>
      <c r="D34" s="48" t="s">
        <v>66</v>
      </c>
      <c r="E34" s="48" t="s">
        <v>67</v>
      </c>
      <c r="F34" s="41" t="s">
        <v>68</v>
      </c>
      <c r="G34" s="41" t="s">
        <v>69</v>
      </c>
      <c r="H34" s="41" t="s">
        <v>70</v>
      </c>
      <c r="I34" s="48" t="s">
        <v>71</v>
      </c>
      <c r="J34" s="48" t="s">
        <v>72</v>
      </c>
      <c r="K34" s="48" t="s">
        <v>73</v>
      </c>
      <c r="L34" s="48" t="s">
        <v>74</v>
      </c>
      <c r="M34" s="41" t="s">
        <v>75</v>
      </c>
      <c r="N34" s="48" t="s">
        <v>76</v>
      </c>
      <c r="O34" s="48" t="s">
        <v>77</v>
      </c>
      <c r="P34" s="48" t="s">
        <v>78</v>
      </c>
      <c r="Q34" s="48" t="s">
        <v>79</v>
      </c>
      <c r="R34" s="48" t="s">
        <v>80</v>
      </c>
      <c r="S34" s="41" t="s">
        <v>81</v>
      </c>
      <c r="T34" s="48" t="s">
        <v>82</v>
      </c>
      <c r="U34" s="48" t="s">
        <v>83</v>
      </c>
      <c r="V34" s="48" t="s">
        <v>84</v>
      </c>
      <c r="W34" s="48" t="s">
        <v>85</v>
      </c>
      <c r="X34" s="48" t="s">
        <v>86</v>
      </c>
      <c r="Y34" s="48" t="s">
        <v>87</v>
      </c>
      <c r="Z34" s="41" t="s">
        <v>119</v>
      </c>
      <c r="AA34" s="41" t="s">
        <v>120</v>
      </c>
      <c r="AB34" s="41" t="s">
        <v>8</v>
      </c>
    </row>
    <row r="35" spans="1:28" ht="13.8" thickBot="1" x14ac:dyDescent="0.3">
      <c r="A35" s="41" t="s">
        <v>88</v>
      </c>
      <c r="B35" s="42">
        <v>15</v>
      </c>
      <c r="C35" s="42">
        <v>3</v>
      </c>
      <c r="D35" s="49">
        <v>3</v>
      </c>
      <c r="E35" s="49">
        <v>6</v>
      </c>
      <c r="F35" s="42">
        <v>5</v>
      </c>
      <c r="G35" s="42">
        <v>4</v>
      </c>
      <c r="H35" s="42">
        <v>5</v>
      </c>
      <c r="I35" s="49">
        <v>3</v>
      </c>
      <c r="J35" s="49">
        <v>0</v>
      </c>
      <c r="K35" s="49">
        <v>3</v>
      </c>
      <c r="L35" s="49">
        <v>6</v>
      </c>
      <c r="M35" s="42">
        <v>3</v>
      </c>
      <c r="N35" s="49">
        <v>3</v>
      </c>
      <c r="O35" s="49">
        <v>6</v>
      </c>
      <c r="P35" s="49">
        <v>3</v>
      </c>
      <c r="Q35" s="49">
        <v>6</v>
      </c>
      <c r="R35" s="49">
        <v>3</v>
      </c>
      <c r="S35" s="42">
        <v>5</v>
      </c>
      <c r="T35" s="49">
        <v>5</v>
      </c>
      <c r="U35" s="49">
        <v>6</v>
      </c>
      <c r="V35" s="49">
        <v>5</v>
      </c>
      <c r="W35" s="49">
        <v>6</v>
      </c>
      <c r="X35" s="49">
        <v>5</v>
      </c>
      <c r="Y35" s="49">
        <v>6</v>
      </c>
      <c r="Z35" s="42">
        <v>115</v>
      </c>
      <c r="AA35" s="42">
        <v>115</v>
      </c>
      <c r="AB35" s="42">
        <v>0</v>
      </c>
    </row>
    <row r="36" spans="1:28" ht="13.8" thickBot="1" x14ac:dyDescent="0.3">
      <c r="A36" s="41" t="s">
        <v>89</v>
      </c>
      <c r="B36" s="42">
        <v>5</v>
      </c>
      <c r="C36" s="42">
        <v>59</v>
      </c>
      <c r="D36" s="49">
        <v>3</v>
      </c>
      <c r="E36" s="49">
        <v>6</v>
      </c>
      <c r="F36" s="42">
        <v>5</v>
      </c>
      <c r="G36" s="42">
        <v>4</v>
      </c>
      <c r="H36" s="42">
        <v>5</v>
      </c>
      <c r="I36" s="49">
        <v>3</v>
      </c>
      <c r="J36" s="49">
        <v>6</v>
      </c>
      <c r="K36" s="49">
        <v>3</v>
      </c>
      <c r="L36" s="49">
        <v>6</v>
      </c>
      <c r="M36" s="42">
        <v>3</v>
      </c>
      <c r="N36" s="49">
        <v>6</v>
      </c>
      <c r="O36" s="49">
        <v>5</v>
      </c>
      <c r="P36" s="49">
        <v>3</v>
      </c>
      <c r="Q36" s="49">
        <v>6</v>
      </c>
      <c r="R36" s="49">
        <v>3</v>
      </c>
      <c r="S36" s="42">
        <v>5</v>
      </c>
      <c r="T36" s="49">
        <v>5</v>
      </c>
      <c r="U36" s="49">
        <v>6</v>
      </c>
      <c r="V36" s="49">
        <v>5</v>
      </c>
      <c r="W36" s="49">
        <v>6</v>
      </c>
      <c r="X36" s="49">
        <v>5</v>
      </c>
      <c r="Y36" s="49">
        <v>6</v>
      </c>
      <c r="Z36" s="42">
        <v>169</v>
      </c>
      <c r="AA36" s="42">
        <v>169</v>
      </c>
      <c r="AB36" s="42">
        <v>0</v>
      </c>
    </row>
    <row r="37" spans="1:28" ht="13.8" thickBot="1" x14ac:dyDescent="0.3">
      <c r="A37" s="41" t="s">
        <v>90</v>
      </c>
      <c r="B37" s="42">
        <v>5</v>
      </c>
      <c r="C37" s="42">
        <v>59</v>
      </c>
      <c r="D37" s="49">
        <v>3</v>
      </c>
      <c r="E37" s="49">
        <v>3</v>
      </c>
      <c r="F37" s="42">
        <v>27</v>
      </c>
      <c r="G37" s="42">
        <v>4</v>
      </c>
      <c r="H37" s="42">
        <v>5</v>
      </c>
      <c r="I37" s="49">
        <v>3</v>
      </c>
      <c r="J37" s="49">
        <v>6</v>
      </c>
      <c r="K37" s="49">
        <v>3</v>
      </c>
      <c r="L37" s="49">
        <v>2</v>
      </c>
      <c r="M37" s="42">
        <v>9</v>
      </c>
      <c r="N37" s="49">
        <v>3</v>
      </c>
      <c r="O37" s="49">
        <v>5</v>
      </c>
      <c r="P37" s="49">
        <v>6</v>
      </c>
      <c r="Q37" s="49">
        <v>2</v>
      </c>
      <c r="R37" s="49">
        <v>6</v>
      </c>
      <c r="S37" s="42">
        <v>5</v>
      </c>
      <c r="T37" s="49">
        <v>5</v>
      </c>
      <c r="U37" s="49">
        <v>6</v>
      </c>
      <c r="V37" s="49">
        <v>5</v>
      </c>
      <c r="W37" s="49">
        <v>6</v>
      </c>
      <c r="X37" s="49">
        <v>5</v>
      </c>
      <c r="Y37" s="49">
        <v>6</v>
      </c>
      <c r="Z37" s="42">
        <v>189</v>
      </c>
      <c r="AA37" s="42">
        <v>189</v>
      </c>
      <c r="AB37" s="42">
        <v>0</v>
      </c>
    </row>
    <row r="38" spans="1:28" ht="13.8" thickBot="1" x14ac:dyDescent="0.3">
      <c r="A38" s="41" t="s">
        <v>91</v>
      </c>
      <c r="B38" s="42">
        <v>5</v>
      </c>
      <c r="C38" s="42">
        <v>3</v>
      </c>
      <c r="D38" s="49">
        <v>6</v>
      </c>
      <c r="E38" s="49">
        <v>3</v>
      </c>
      <c r="F38" s="42">
        <v>5</v>
      </c>
      <c r="G38" s="42">
        <v>153</v>
      </c>
      <c r="H38" s="42">
        <v>5</v>
      </c>
      <c r="I38" s="49">
        <v>6</v>
      </c>
      <c r="J38" s="49">
        <v>6</v>
      </c>
      <c r="K38" s="49">
        <v>6</v>
      </c>
      <c r="L38" s="49">
        <v>6</v>
      </c>
      <c r="M38" s="42">
        <v>3</v>
      </c>
      <c r="N38" s="49">
        <v>6</v>
      </c>
      <c r="O38" s="49">
        <v>5</v>
      </c>
      <c r="P38" s="49">
        <v>3</v>
      </c>
      <c r="Q38" s="49">
        <v>6</v>
      </c>
      <c r="R38" s="49">
        <v>3</v>
      </c>
      <c r="S38" s="42">
        <v>5</v>
      </c>
      <c r="T38" s="49">
        <v>6</v>
      </c>
      <c r="U38" s="49">
        <v>6</v>
      </c>
      <c r="V38" s="49">
        <v>5</v>
      </c>
      <c r="W38" s="49">
        <v>6</v>
      </c>
      <c r="X38" s="49">
        <v>5</v>
      </c>
      <c r="Y38" s="49">
        <v>6</v>
      </c>
      <c r="Z38" s="42">
        <v>269</v>
      </c>
      <c r="AA38" s="42">
        <v>269</v>
      </c>
      <c r="AB38" s="42">
        <v>0</v>
      </c>
    </row>
    <row r="39" spans="1:28" ht="13.8" thickBot="1" x14ac:dyDescent="0.3">
      <c r="A39" s="41" t="s">
        <v>92</v>
      </c>
      <c r="B39" s="42">
        <v>5</v>
      </c>
      <c r="C39" s="42">
        <v>3</v>
      </c>
      <c r="D39" s="49">
        <v>6</v>
      </c>
      <c r="E39" s="49">
        <v>3</v>
      </c>
      <c r="F39" s="42">
        <v>5</v>
      </c>
      <c r="G39" s="42">
        <v>153</v>
      </c>
      <c r="H39" s="42">
        <v>5</v>
      </c>
      <c r="I39" s="49">
        <v>6</v>
      </c>
      <c r="J39" s="49">
        <v>6</v>
      </c>
      <c r="K39" s="49">
        <v>6</v>
      </c>
      <c r="L39" s="49">
        <v>2</v>
      </c>
      <c r="M39" s="42">
        <v>9</v>
      </c>
      <c r="N39" s="49">
        <v>3</v>
      </c>
      <c r="O39" s="49">
        <v>5</v>
      </c>
      <c r="P39" s="49">
        <v>6</v>
      </c>
      <c r="Q39" s="49">
        <v>2</v>
      </c>
      <c r="R39" s="49">
        <v>6</v>
      </c>
      <c r="S39" s="42">
        <v>5</v>
      </c>
      <c r="T39" s="49">
        <v>5</v>
      </c>
      <c r="U39" s="49">
        <v>6</v>
      </c>
      <c r="V39" s="49">
        <v>5</v>
      </c>
      <c r="W39" s="49">
        <v>6</v>
      </c>
      <c r="X39" s="49">
        <v>5</v>
      </c>
      <c r="Y39" s="49">
        <v>6</v>
      </c>
      <c r="Z39" s="42">
        <v>269</v>
      </c>
      <c r="AA39" s="42">
        <v>269</v>
      </c>
      <c r="AB39" s="42">
        <v>0</v>
      </c>
    </row>
    <row r="40" spans="1:28" ht="13.8" thickBot="1" x14ac:dyDescent="0.3">
      <c r="A40" s="41" t="s">
        <v>93</v>
      </c>
      <c r="B40" s="42">
        <v>5</v>
      </c>
      <c r="C40" s="42">
        <v>59</v>
      </c>
      <c r="D40" s="49">
        <v>3</v>
      </c>
      <c r="E40" s="49">
        <v>6</v>
      </c>
      <c r="F40" s="42">
        <v>5</v>
      </c>
      <c r="G40" s="42">
        <v>4</v>
      </c>
      <c r="H40" s="42">
        <v>5</v>
      </c>
      <c r="I40" s="49">
        <v>3</v>
      </c>
      <c r="J40" s="49">
        <v>6</v>
      </c>
      <c r="K40" s="49">
        <v>3</v>
      </c>
      <c r="L40" s="49">
        <v>6</v>
      </c>
      <c r="M40" s="42">
        <v>3</v>
      </c>
      <c r="N40" s="49">
        <v>6</v>
      </c>
      <c r="O40" s="49">
        <v>5</v>
      </c>
      <c r="P40" s="49">
        <v>3</v>
      </c>
      <c r="Q40" s="49">
        <v>6</v>
      </c>
      <c r="R40" s="49">
        <v>3</v>
      </c>
      <c r="S40" s="42">
        <v>231</v>
      </c>
      <c r="T40" s="49">
        <v>5</v>
      </c>
      <c r="U40" s="49">
        <v>6</v>
      </c>
      <c r="V40" s="49">
        <v>5</v>
      </c>
      <c r="W40" s="49">
        <v>6</v>
      </c>
      <c r="X40" s="49">
        <v>5</v>
      </c>
      <c r="Y40" s="49">
        <v>6</v>
      </c>
      <c r="Z40" s="42">
        <v>395</v>
      </c>
      <c r="AA40" s="42">
        <v>395</v>
      </c>
      <c r="AB40" s="42">
        <v>0</v>
      </c>
    </row>
    <row r="41" spans="1:28" ht="13.8" thickBot="1" x14ac:dyDescent="0.3">
      <c r="A41" s="41" t="s">
        <v>94</v>
      </c>
      <c r="B41" s="42">
        <v>5</v>
      </c>
      <c r="C41" s="42">
        <v>3</v>
      </c>
      <c r="D41" s="49">
        <v>6</v>
      </c>
      <c r="E41" s="49">
        <v>3</v>
      </c>
      <c r="F41" s="42">
        <v>5</v>
      </c>
      <c r="G41" s="42">
        <v>4</v>
      </c>
      <c r="H41" s="42">
        <v>332</v>
      </c>
      <c r="I41" s="49">
        <v>6</v>
      </c>
      <c r="J41" s="49">
        <v>6</v>
      </c>
      <c r="K41" s="49">
        <v>6</v>
      </c>
      <c r="L41" s="49">
        <v>2</v>
      </c>
      <c r="M41" s="42">
        <v>9</v>
      </c>
      <c r="N41" s="49">
        <v>3</v>
      </c>
      <c r="O41" s="49">
        <v>5</v>
      </c>
      <c r="P41" s="49">
        <v>6</v>
      </c>
      <c r="Q41" s="49">
        <v>2</v>
      </c>
      <c r="R41" s="49">
        <v>6</v>
      </c>
      <c r="S41" s="42">
        <v>5</v>
      </c>
      <c r="T41" s="49">
        <v>5</v>
      </c>
      <c r="U41" s="49">
        <v>6</v>
      </c>
      <c r="V41" s="49">
        <v>6</v>
      </c>
      <c r="W41" s="49">
        <v>6</v>
      </c>
      <c r="X41" s="49">
        <v>6</v>
      </c>
      <c r="Y41" s="49">
        <v>6</v>
      </c>
      <c r="Z41" s="42">
        <v>449</v>
      </c>
      <c r="AA41" s="42">
        <v>449</v>
      </c>
      <c r="AB41" s="42">
        <v>0</v>
      </c>
    </row>
    <row r="42" spans="1:28" ht="13.8" thickBot="1" x14ac:dyDescent="0.3"/>
    <row r="43" spans="1:28" ht="13.8" thickBot="1" x14ac:dyDescent="0.3">
      <c r="A43" s="43" t="s">
        <v>122</v>
      </c>
      <c r="B43" s="44">
        <v>928</v>
      </c>
    </row>
    <row r="44" spans="1:28" ht="13.8" thickBot="1" x14ac:dyDescent="0.3">
      <c r="A44" s="43" t="s">
        <v>123</v>
      </c>
      <c r="B44" s="44">
        <v>0</v>
      </c>
    </row>
    <row r="45" spans="1:28" ht="13.8" thickBot="1" x14ac:dyDescent="0.3">
      <c r="A45" s="43" t="s">
        <v>124</v>
      </c>
      <c r="B45" s="44">
        <v>1855</v>
      </c>
    </row>
    <row r="46" spans="1:28" ht="13.8" thickBot="1" x14ac:dyDescent="0.3">
      <c r="A46" s="43" t="s">
        <v>125</v>
      </c>
      <c r="B46" s="44">
        <v>1855</v>
      </c>
    </row>
    <row r="47" spans="1:28" ht="13.8" thickBot="1" x14ac:dyDescent="0.3">
      <c r="A47" s="43" t="s">
        <v>126</v>
      </c>
      <c r="B47" s="44">
        <v>0</v>
      </c>
    </row>
    <row r="48" spans="1:28" ht="13.8" thickBot="1" x14ac:dyDescent="0.3">
      <c r="A48" s="43" t="s">
        <v>127</v>
      </c>
      <c r="B48" s="44"/>
    </row>
    <row r="49" spans="1:2" ht="13.8" thickBot="1" x14ac:dyDescent="0.3">
      <c r="A49" s="43" t="s">
        <v>128</v>
      </c>
      <c r="B49" s="44"/>
    </row>
    <row r="50" spans="1:2" ht="13.8" thickBot="1" x14ac:dyDescent="0.3">
      <c r="A50" s="43" t="s">
        <v>129</v>
      </c>
      <c r="B50" s="44">
        <v>0</v>
      </c>
    </row>
    <row r="52" spans="1:2" x14ac:dyDescent="0.25">
      <c r="A52" s="9" t="s">
        <v>130</v>
      </c>
    </row>
    <row r="54" spans="1:2" x14ac:dyDescent="0.25">
      <c r="A54" s="45" t="s">
        <v>131</v>
      </c>
    </row>
    <row r="55" spans="1:2" x14ac:dyDescent="0.25">
      <c r="A55" s="45" t="s">
        <v>132</v>
      </c>
    </row>
  </sheetData>
  <hyperlinks>
    <hyperlink ref="A52" r:id="rId1" display="https://miau.my-x.hu/myx-free/coco/test/490820620231030161829.html" xr:uid="{38F029A4-9DFB-44EE-810A-F82325D44403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DF53-C457-47A8-843A-7D22678B12A6}">
  <dimension ref="A1:X55"/>
  <sheetViews>
    <sheetView tabSelected="1" zoomScale="60" workbookViewId="0">
      <selection activeCell="V33" sqref="V33"/>
    </sheetView>
  </sheetViews>
  <sheetFormatPr defaultRowHeight="13.2" x14ac:dyDescent="0.25"/>
  <sheetData>
    <row r="1" spans="1:19" ht="18" x14ac:dyDescent="0.25">
      <c r="A1" s="37"/>
    </row>
    <row r="2" spans="1:19" x14ac:dyDescent="0.25">
      <c r="A2" s="38"/>
    </row>
    <row r="5" spans="1:19" ht="18" x14ac:dyDescent="0.25">
      <c r="A5" s="39" t="s">
        <v>56</v>
      </c>
      <c r="B5" s="40">
        <v>6218224</v>
      </c>
      <c r="C5" s="39" t="s">
        <v>57</v>
      </c>
      <c r="D5" s="40">
        <v>7</v>
      </c>
      <c r="E5" s="39" t="s">
        <v>58</v>
      </c>
      <c r="F5" s="40">
        <v>17</v>
      </c>
      <c r="G5" s="39" t="s">
        <v>59</v>
      </c>
      <c r="H5" s="40">
        <v>7</v>
      </c>
      <c r="I5" s="39" t="s">
        <v>60</v>
      </c>
      <c r="J5" s="40">
        <v>0</v>
      </c>
      <c r="K5" s="39" t="s">
        <v>61</v>
      </c>
      <c r="L5" s="40" t="s">
        <v>133</v>
      </c>
    </row>
    <row r="6" spans="1:19" ht="18.600000000000001" thickBot="1" x14ac:dyDescent="0.3">
      <c r="A6" s="37"/>
    </row>
    <row r="7" spans="1:19" ht="13.8" thickBot="1" x14ac:dyDescent="0.3">
      <c r="A7" s="41" t="s">
        <v>63</v>
      </c>
      <c r="B7" s="41" t="s">
        <v>64</v>
      </c>
      <c r="C7" s="41" t="s">
        <v>65</v>
      </c>
      <c r="D7" s="41" t="s">
        <v>66</v>
      </c>
      <c r="E7" s="41" t="s">
        <v>67</v>
      </c>
      <c r="F7" s="41" t="s">
        <v>68</v>
      </c>
      <c r="G7" s="41" t="s">
        <v>69</v>
      </c>
      <c r="H7" s="41" t="s">
        <v>70</v>
      </c>
      <c r="I7" s="41" t="s">
        <v>71</v>
      </c>
      <c r="J7" s="41" t="s">
        <v>72</v>
      </c>
      <c r="K7" s="41" t="s">
        <v>73</v>
      </c>
      <c r="L7" s="41" t="s">
        <v>74</v>
      </c>
      <c r="M7" s="41" t="s">
        <v>75</v>
      </c>
      <c r="N7" s="41" t="s">
        <v>76</v>
      </c>
      <c r="O7" s="41" t="s">
        <v>77</v>
      </c>
      <c r="P7" s="41" t="s">
        <v>78</v>
      </c>
      <c r="Q7" s="41" t="s">
        <v>79</v>
      </c>
      <c r="R7" s="41" t="s">
        <v>80</v>
      </c>
      <c r="S7" s="41" t="s">
        <v>134</v>
      </c>
    </row>
    <row r="8" spans="1:19" ht="13.8" thickBot="1" x14ac:dyDescent="0.3">
      <c r="A8" s="41" t="s">
        <v>88</v>
      </c>
      <c r="B8" s="42">
        <v>4</v>
      </c>
      <c r="C8" s="42">
        <v>1</v>
      </c>
      <c r="D8" s="42">
        <v>4</v>
      </c>
      <c r="E8" s="42">
        <v>7</v>
      </c>
      <c r="F8" s="42">
        <v>4</v>
      </c>
      <c r="G8" s="42">
        <v>1</v>
      </c>
      <c r="H8" s="42">
        <v>4</v>
      </c>
      <c r="I8" s="42">
        <v>1</v>
      </c>
      <c r="J8" s="42">
        <v>4</v>
      </c>
      <c r="K8" s="42">
        <v>1</v>
      </c>
      <c r="L8" s="42">
        <v>4</v>
      </c>
      <c r="M8" s="42">
        <v>2</v>
      </c>
      <c r="N8" s="42">
        <v>1</v>
      </c>
      <c r="O8" s="42">
        <v>2</v>
      </c>
      <c r="P8" s="42">
        <v>1</v>
      </c>
      <c r="Q8" s="42">
        <v>2</v>
      </c>
      <c r="R8" s="42">
        <v>1</v>
      </c>
      <c r="S8" s="42">
        <v>115</v>
      </c>
    </row>
    <row r="9" spans="1:19" ht="13.8" thickBot="1" x14ac:dyDescent="0.3">
      <c r="A9" s="41" t="s">
        <v>89</v>
      </c>
      <c r="B9" s="42">
        <v>4</v>
      </c>
      <c r="C9" s="42">
        <v>1</v>
      </c>
      <c r="D9" s="42">
        <v>4</v>
      </c>
      <c r="E9" s="42">
        <v>1</v>
      </c>
      <c r="F9" s="42">
        <v>4</v>
      </c>
      <c r="G9" s="42">
        <v>1</v>
      </c>
      <c r="H9" s="42">
        <v>1</v>
      </c>
      <c r="I9" s="42">
        <v>2</v>
      </c>
      <c r="J9" s="42">
        <v>4</v>
      </c>
      <c r="K9" s="42">
        <v>1</v>
      </c>
      <c r="L9" s="42">
        <v>4</v>
      </c>
      <c r="M9" s="42">
        <v>2</v>
      </c>
      <c r="N9" s="42">
        <v>1</v>
      </c>
      <c r="O9" s="42">
        <v>2</v>
      </c>
      <c r="P9" s="42">
        <v>1</v>
      </c>
      <c r="Q9" s="42">
        <v>2</v>
      </c>
      <c r="R9" s="42">
        <v>1</v>
      </c>
      <c r="S9" s="42">
        <v>169</v>
      </c>
    </row>
    <row r="10" spans="1:19" ht="13.8" thickBot="1" x14ac:dyDescent="0.3">
      <c r="A10" s="41" t="s">
        <v>90</v>
      </c>
      <c r="B10" s="42">
        <v>4</v>
      </c>
      <c r="C10" s="42">
        <v>4</v>
      </c>
      <c r="D10" s="42">
        <v>4</v>
      </c>
      <c r="E10" s="42">
        <v>1</v>
      </c>
      <c r="F10" s="42">
        <v>4</v>
      </c>
      <c r="G10" s="42">
        <v>5</v>
      </c>
      <c r="H10" s="42">
        <v>4</v>
      </c>
      <c r="I10" s="42">
        <v>2</v>
      </c>
      <c r="J10" s="42">
        <v>1</v>
      </c>
      <c r="K10" s="42">
        <v>5</v>
      </c>
      <c r="L10" s="42">
        <v>1</v>
      </c>
      <c r="M10" s="42">
        <v>2</v>
      </c>
      <c r="N10" s="42">
        <v>1</v>
      </c>
      <c r="O10" s="42">
        <v>2</v>
      </c>
      <c r="P10" s="42">
        <v>1</v>
      </c>
      <c r="Q10" s="42">
        <v>2</v>
      </c>
      <c r="R10" s="42">
        <v>1</v>
      </c>
      <c r="S10" s="42">
        <v>189</v>
      </c>
    </row>
    <row r="11" spans="1:19" ht="13.8" thickBot="1" x14ac:dyDescent="0.3">
      <c r="A11" s="41" t="s">
        <v>91</v>
      </c>
      <c r="B11" s="42">
        <v>1</v>
      </c>
      <c r="C11" s="42">
        <v>4</v>
      </c>
      <c r="D11" s="42">
        <v>1</v>
      </c>
      <c r="E11" s="42">
        <v>1</v>
      </c>
      <c r="F11" s="42">
        <v>1</v>
      </c>
      <c r="G11" s="42">
        <v>1</v>
      </c>
      <c r="H11" s="42">
        <v>1</v>
      </c>
      <c r="I11" s="42">
        <v>2</v>
      </c>
      <c r="J11" s="42">
        <v>4</v>
      </c>
      <c r="K11" s="42">
        <v>1</v>
      </c>
      <c r="L11" s="42">
        <v>4</v>
      </c>
      <c r="M11" s="42">
        <v>1</v>
      </c>
      <c r="N11" s="42">
        <v>1</v>
      </c>
      <c r="O11" s="42">
        <v>2</v>
      </c>
      <c r="P11" s="42">
        <v>1</v>
      </c>
      <c r="Q11" s="42">
        <v>2</v>
      </c>
      <c r="R11" s="42">
        <v>1</v>
      </c>
      <c r="S11" s="42">
        <v>269</v>
      </c>
    </row>
    <row r="12" spans="1:19" ht="13.8" thickBot="1" x14ac:dyDescent="0.3">
      <c r="A12" s="41" t="s">
        <v>92</v>
      </c>
      <c r="B12" s="42">
        <v>1</v>
      </c>
      <c r="C12" s="42">
        <v>4</v>
      </c>
      <c r="D12" s="42">
        <v>1</v>
      </c>
      <c r="E12" s="42">
        <v>1</v>
      </c>
      <c r="F12" s="42">
        <v>1</v>
      </c>
      <c r="G12" s="42">
        <v>5</v>
      </c>
      <c r="H12" s="42">
        <v>4</v>
      </c>
      <c r="I12" s="42">
        <v>2</v>
      </c>
      <c r="J12" s="42">
        <v>1</v>
      </c>
      <c r="K12" s="42">
        <v>5</v>
      </c>
      <c r="L12" s="42">
        <v>1</v>
      </c>
      <c r="M12" s="42">
        <v>2</v>
      </c>
      <c r="N12" s="42">
        <v>1</v>
      </c>
      <c r="O12" s="42">
        <v>2</v>
      </c>
      <c r="P12" s="42">
        <v>1</v>
      </c>
      <c r="Q12" s="42">
        <v>2</v>
      </c>
      <c r="R12" s="42">
        <v>1</v>
      </c>
      <c r="S12" s="42">
        <v>269</v>
      </c>
    </row>
    <row r="13" spans="1:19" ht="13.8" thickBot="1" x14ac:dyDescent="0.3">
      <c r="A13" s="41" t="s">
        <v>93</v>
      </c>
      <c r="B13" s="42">
        <v>4</v>
      </c>
      <c r="C13" s="42">
        <v>1</v>
      </c>
      <c r="D13" s="42">
        <v>4</v>
      </c>
      <c r="E13" s="42">
        <v>1</v>
      </c>
      <c r="F13" s="42">
        <v>4</v>
      </c>
      <c r="G13" s="42">
        <v>1</v>
      </c>
      <c r="H13" s="42">
        <v>1</v>
      </c>
      <c r="I13" s="42">
        <v>2</v>
      </c>
      <c r="J13" s="42">
        <v>4</v>
      </c>
      <c r="K13" s="42">
        <v>1</v>
      </c>
      <c r="L13" s="42">
        <v>4</v>
      </c>
      <c r="M13" s="42">
        <v>2</v>
      </c>
      <c r="N13" s="42">
        <v>1</v>
      </c>
      <c r="O13" s="42">
        <v>2</v>
      </c>
      <c r="P13" s="42">
        <v>1</v>
      </c>
      <c r="Q13" s="42">
        <v>2</v>
      </c>
      <c r="R13" s="42">
        <v>1</v>
      </c>
      <c r="S13" s="42">
        <v>395</v>
      </c>
    </row>
    <row r="14" spans="1:19" ht="13.8" thickBot="1" x14ac:dyDescent="0.3">
      <c r="A14" s="41" t="s">
        <v>94</v>
      </c>
      <c r="B14" s="42">
        <v>1</v>
      </c>
      <c r="C14" s="42">
        <v>4</v>
      </c>
      <c r="D14" s="42">
        <v>1</v>
      </c>
      <c r="E14" s="42">
        <v>1</v>
      </c>
      <c r="F14" s="42">
        <v>1</v>
      </c>
      <c r="G14" s="42">
        <v>5</v>
      </c>
      <c r="H14" s="42">
        <v>4</v>
      </c>
      <c r="I14" s="42">
        <v>2</v>
      </c>
      <c r="J14" s="42">
        <v>1</v>
      </c>
      <c r="K14" s="42">
        <v>5</v>
      </c>
      <c r="L14" s="42">
        <v>1</v>
      </c>
      <c r="M14" s="42">
        <v>2</v>
      </c>
      <c r="N14" s="42">
        <v>1</v>
      </c>
      <c r="O14" s="42">
        <v>1</v>
      </c>
      <c r="P14" s="42">
        <v>1</v>
      </c>
      <c r="Q14" s="42">
        <v>1</v>
      </c>
      <c r="R14" s="42">
        <v>1</v>
      </c>
      <c r="S14" s="42">
        <v>449</v>
      </c>
    </row>
    <row r="15" spans="1:19" ht="18.600000000000001" thickBot="1" x14ac:dyDescent="0.3">
      <c r="A15" s="37"/>
    </row>
    <row r="16" spans="1:19" ht="13.8" thickBot="1" x14ac:dyDescent="0.3">
      <c r="A16" s="41" t="s">
        <v>95</v>
      </c>
      <c r="B16" s="41" t="s">
        <v>64</v>
      </c>
      <c r="C16" s="41" t="s">
        <v>65</v>
      </c>
      <c r="D16" s="41" t="s">
        <v>66</v>
      </c>
      <c r="E16" s="41" t="s">
        <v>67</v>
      </c>
      <c r="F16" s="41" t="s">
        <v>68</v>
      </c>
      <c r="G16" s="41" t="s">
        <v>69</v>
      </c>
      <c r="H16" s="41" t="s">
        <v>70</v>
      </c>
      <c r="I16" s="41" t="s">
        <v>71</v>
      </c>
      <c r="J16" s="41" t="s">
        <v>72</v>
      </c>
      <c r="K16" s="41" t="s">
        <v>73</v>
      </c>
      <c r="L16" s="41" t="s">
        <v>74</v>
      </c>
      <c r="M16" s="41" t="s">
        <v>75</v>
      </c>
      <c r="N16" s="41" t="s">
        <v>76</v>
      </c>
      <c r="O16" s="41" t="s">
        <v>77</v>
      </c>
      <c r="P16" s="41" t="s">
        <v>78</v>
      </c>
      <c r="Q16" s="41" t="s">
        <v>79</v>
      </c>
      <c r="R16" s="41" t="s">
        <v>80</v>
      </c>
    </row>
    <row r="17" spans="1:18" ht="13.8" thickBot="1" x14ac:dyDescent="0.3">
      <c r="A17" s="41" t="s">
        <v>96</v>
      </c>
      <c r="B17" s="42" t="s">
        <v>135</v>
      </c>
      <c r="C17" s="42" t="s">
        <v>136</v>
      </c>
      <c r="D17" s="42" t="s">
        <v>137</v>
      </c>
      <c r="E17" s="42" t="s">
        <v>138</v>
      </c>
      <c r="F17" s="42" t="s">
        <v>137</v>
      </c>
      <c r="G17" s="42" t="s">
        <v>137</v>
      </c>
      <c r="H17" s="42" t="s">
        <v>139</v>
      </c>
      <c r="I17" s="42" t="s">
        <v>137</v>
      </c>
      <c r="J17" s="42" t="s">
        <v>140</v>
      </c>
      <c r="K17" s="42" t="s">
        <v>137</v>
      </c>
      <c r="L17" s="42" t="s">
        <v>137</v>
      </c>
      <c r="M17" s="42" t="s">
        <v>141</v>
      </c>
      <c r="N17" s="42" t="s">
        <v>137</v>
      </c>
      <c r="O17" s="42" t="s">
        <v>142</v>
      </c>
      <c r="P17" s="42" t="s">
        <v>137</v>
      </c>
      <c r="Q17" s="42" t="s">
        <v>137</v>
      </c>
      <c r="R17" s="42" t="s">
        <v>137</v>
      </c>
    </row>
    <row r="18" spans="1:18" ht="13.8" thickBot="1" x14ac:dyDescent="0.3">
      <c r="A18" s="41" t="s">
        <v>105</v>
      </c>
      <c r="B18" s="42" t="s">
        <v>143</v>
      </c>
      <c r="C18" s="42" t="s">
        <v>143</v>
      </c>
      <c r="D18" s="42" t="s">
        <v>143</v>
      </c>
      <c r="E18" s="42" t="s">
        <v>144</v>
      </c>
      <c r="F18" s="42" t="s">
        <v>143</v>
      </c>
      <c r="G18" s="42" t="s">
        <v>143</v>
      </c>
      <c r="H18" s="42" t="s">
        <v>143</v>
      </c>
      <c r="I18" s="42" t="s">
        <v>143</v>
      </c>
      <c r="J18" s="42" t="s">
        <v>143</v>
      </c>
      <c r="K18" s="42" t="s">
        <v>143</v>
      </c>
      <c r="L18" s="42" t="s">
        <v>143</v>
      </c>
      <c r="M18" s="42" t="s">
        <v>143</v>
      </c>
      <c r="N18" s="42" t="s">
        <v>143</v>
      </c>
      <c r="O18" s="42" t="s">
        <v>143</v>
      </c>
      <c r="P18" s="42" t="s">
        <v>143</v>
      </c>
      <c r="Q18" s="42" t="s">
        <v>143</v>
      </c>
      <c r="R18" s="42" t="s">
        <v>143</v>
      </c>
    </row>
    <row r="19" spans="1:18" ht="13.8" thickBot="1" x14ac:dyDescent="0.3">
      <c r="A19" s="41" t="s">
        <v>107</v>
      </c>
      <c r="B19" s="42" t="s">
        <v>145</v>
      </c>
      <c r="C19" s="42" t="s">
        <v>145</v>
      </c>
      <c r="D19" s="42" t="s">
        <v>145</v>
      </c>
      <c r="E19" s="42" t="s">
        <v>146</v>
      </c>
      <c r="F19" s="42" t="s">
        <v>145</v>
      </c>
      <c r="G19" s="42" t="s">
        <v>145</v>
      </c>
      <c r="H19" s="42" t="s">
        <v>145</v>
      </c>
      <c r="I19" s="42" t="s">
        <v>145</v>
      </c>
      <c r="J19" s="42" t="s">
        <v>145</v>
      </c>
      <c r="K19" s="42" t="s">
        <v>145</v>
      </c>
      <c r="L19" s="42" t="s">
        <v>145</v>
      </c>
      <c r="M19" s="42" t="s">
        <v>145</v>
      </c>
      <c r="N19" s="42" t="s">
        <v>145</v>
      </c>
      <c r="O19" s="42" t="s">
        <v>145</v>
      </c>
      <c r="P19" s="42" t="s">
        <v>145</v>
      </c>
      <c r="Q19" s="42" t="s">
        <v>145</v>
      </c>
      <c r="R19" s="42" t="s">
        <v>145</v>
      </c>
    </row>
    <row r="20" spans="1:18" ht="13.8" thickBot="1" x14ac:dyDescent="0.3">
      <c r="A20" s="41" t="s">
        <v>109</v>
      </c>
      <c r="B20" s="42" t="s">
        <v>147</v>
      </c>
      <c r="C20" s="42" t="s">
        <v>147</v>
      </c>
      <c r="D20" s="42" t="s">
        <v>147</v>
      </c>
      <c r="E20" s="42" t="s">
        <v>148</v>
      </c>
      <c r="F20" s="42" t="s">
        <v>147</v>
      </c>
      <c r="G20" s="42" t="s">
        <v>147</v>
      </c>
      <c r="H20" s="42" t="s">
        <v>147</v>
      </c>
      <c r="I20" s="42" t="s">
        <v>147</v>
      </c>
      <c r="J20" s="42" t="s">
        <v>147</v>
      </c>
      <c r="K20" s="42" t="s">
        <v>147</v>
      </c>
      <c r="L20" s="42" t="s">
        <v>147</v>
      </c>
      <c r="M20" s="42" t="s">
        <v>147</v>
      </c>
      <c r="N20" s="42" t="s">
        <v>147</v>
      </c>
      <c r="O20" s="42" t="s">
        <v>147</v>
      </c>
      <c r="P20" s="42" t="s">
        <v>147</v>
      </c>
      <c r="Q20" s="42" t="s">
        <v>147</v>
      </c>
      <c r="R20" s="42" t="s">
        <v>147</v>
      </c>
    </row>
    <row r="21" spans="1:18" ht="13.8" thickBot="1" x14ac:dyDescent="0.3">
      <c r="A21" s="41" t="s">
        <v>111</v>
      </c>
      <c r="B21" s="42" t="s">
        <v>149</v>
      </c>
      <c r="C21" s="42" t="s">
        <v>149</v>
      </c>
      <c r="D21" s="42" t="s">
        <v>149</v>
      </c>
      <c r="E21" s="42" t="s">
        <v>150</v>
      </c>
      <c r="F21" s="42" t="s">
        <v>149</v>
      </c>
      <c r="G21" s="42" t="s">
        <v>149</v>
      </c>
      <c r="H21" s="42" t="s">
        <v>149</v>
      </c>
      <c r="I21" s="42" t="s">
        <v>149</v>
      </c>
      <c r="J21" s="42" t="s">
        <v>149</v>
      </c>
      <c r="K21" s="42" t="s">
        <v>149</v>
      </c>
      <c r="L21" s="42" t="s">
        <v>149</v>
      </c>
      <c r="M21" s="42" t="s">
        <v>149</v>
      </c>
      <c r="N21" s="42" t="s">
        <v>149</v>
      </c>
      <c r="O21" s="42" t="s">
        <v>149</v>
      </c>
      <c r="P21" s="42" t="s">
        <v>149</v>
      </c>
      <c r="Q21" s="42" t="s">
        <v>149</v>
      </c>
      <c r="R21" s="42" t="s">
        <v>149</v>
      </c>
    </row>
    <row r="22" spans="1:18" ht="13.8" thickBot="1" x14ac:dyDescent="0.3">
      <c r="A22" s="41" t="s">
        <v>113</v>
      </c>
      <c r="B22" s="42" t="s">
        <v>151</v>
      </c>
      <c r="C22" s="42" t="s">
        <v>151</v>
      </c>
      <c r="D22" s="42" t="s">
        <v>151</v>
      </c>
      <c r="E22" s="42" t="s">
        <v>152</v>
      </c>
      <c r="F22" s="42" t="s">
        <v>151</v>
      </c>
      <c r="G22" s="42" t="s">
        <v>151</v>
      </c>
      <c r="H22" s="42" t="s">
        <v>151</v>
      </c>
      <c r="I22" s="42" t="s">
        <v>151</v>
      </c>
      <c r="J22" s="42" t="s">
        <v>151</v>
      </c>
      <c r="K22" s="42" t="s">
        <v>151</v>
      </c>
      <c r="L22" s="42" t="s">
        <v>151</v>
      </c>
      <c r="M22" s="42" t="s">
        <v>151</v>
      </c>
      <c r="N22" s="42" t="s">
        <v>151</v>
      </c>
      <c r="O22" s="42" t="s">
        <v>151</v>
      </c>
      <c r="P22" s="42" t="s">
        <v>151</v>
      </c>
      <c r="Q22" s="42" t="s">
        <v>151</v>
      </c>
      <c r="R22" s="42" t="s">
        <v>151</v>
      </c>
    </row>
    <row r="23" spans="1:18" ht="13.8" thickBot="1" x14ac:dyDescent="0.3">
      <c r="A23" s="41" t="s">
        <v>115</v>
      </c>
      <c r="B23" s="42" t="s">
        <v>153</v>
      </c>
      <c r="C23" s="42" t="s">
        <v>153</v>
      </c>
      <c r="D23" s="42" t="s">
        <v>153</v>
      </c>
      <c r="E23" s="42" t="s">
        <v>154</v>
      </c>
      <c r="F23" s="42" t="s">
        <v>153</v>
      </c>
      <c r="G23" s="42" t="s">
        <v>153</v>
      </c>
      <c r="H23" s="42" t="s">
        <v>153</v>
      </c>
      <c r="I23" s="42" t="s">
        <v>153</v>
      </c>
      <c r="J23" s="42" t="s">
        <v>153</v>
      </c>
      <c r="K23" s="42" t="s">
        <v>153</v>
      </c>
      <c r="L23" s="42" t="s">
        <v>153</v>
      </c>
      <c r="M23" s="42" t="s">
        <v>153</v>
      </c>
      <c r="N23" s="42" t="s">
        <v>153</v>
      </c>
      <c r="O23" s="42" t="s">
        <v>153</v>
      </c>
      <c r="P23" s="42" t="s">
        <v>153</v>
      </c>
      <c r="Q23" s="42" t="s">
        <v>153</v>
      </c>
      <c r="R23" s="42" t="s">
        <v>153</v>
      </c>
    </row>
    <row r="24" spans="1:18" ht="18.600000000000001" thickBot="1" x14ac:dyDescent="0.3">
      <c r="A24" s="37"/>
    </row>
    <row r="25" spans="1:18" ht="13.8" thickBot="1" x14ac:dyDescent="0.3">
      <c r="A25" s="41" t="s">
        <v>117</v>
      </c>
      <c r="B25" s="41" t="s">
        <v>64</v>
      </c>
      <c r="C25" s="41" t="s">
        <v>65</v>
      </c>
      <c r="D25" s="41" t="s">
        <v>66</v>
      </c>
      <c r="E25" s="41" t="s">
        <v>67</v>
      </c>
      <c r="F25" s="41" t="s">
        <v>68</v>
      </c>
      <c r="G25" s="41" t="s">
        <v>69</v>
      </c>
      <c r="H25" s="41" t="s">
        <v>70</v>
      </c>
      <c r="I25" s="41" t="s">
        <v>71</v>
      </c>
      <c r="J25" s="41" t="s">
        <v>72</v>
      </c>
      <c r="K25" s="41" t="s">
        <v>73</v>
      </c>
      <c r="L25" s="41" t="s">
        <v>74</v>
      </c>
      <c r="M25" s="41" t="s">
        <v>75</v>
      </c>
      <c r="N25" s="41" t="s">
        <v>76</v>
      </c>
      <c r="O25" s="41" t="s">
        <v>77</v>
      </c>
      <c r="P25" s="41" t="s">
        <v>78</v>
      </c>
      <c r="Q25" s="41" t="s">
        <v>79</v>
      </c>
      <c r="R25" s="41" t="s">
        <v>80</v>
      </c>
    </row>
    <row r="26" spans="1:18" ht="13.8" thickBot="1" x14ac:dyDescent="0.3">
      <c r="A26" s="41" t="s">
        <v>96</v>
      </c>
      <c r="B26" s="42">
        <v>73.900000000000006</v>
      </c>
      <c r="C26" s="42">
        <v>103.6</v>
      </c>
      <c r="D26" s="42">
        <v>5.8</v>
      </c>
      <c r="E26" s="42">
        <v>47</v>
      </c>
      <c r="F26" s="42">
        <v>5.8</v>
      </c>
      <c r="G26" s="42">
        <v>5.8</v>
      </c>
      <c r="H26" s="42">
        <v>57.6</v>
      </c>
      <c r="I26" s="42">
        <v>5.8</v>
      </c>
      <c r="J26" s="42">
        <v>73.900000000000006</v>
      </c>
      <c r="K26" s="42">
        <v>5.8</v>
      </c>
      <c r="L26" s="42">
        <v>5.8</v>
      </c>
      <c r="M26" s="42">
        <v>16.3</v>
      </c>
      <c r="N26" s="42">
        <v>5.8</v>
      </c>
      <c r="O26" s="42">
        <v>176.5</v>
      </c>
      <c r="P26" s="42">
        <v>5.8</v>
      </c>
      <c r="Q26" s="42">
        <v>5.8</v>
      </c>
      <c r="R26" s="42">
        <v>5.8</v>
      </c>
    </row>
    <row r="27" spans="1:18" ht="13.8" thickBot="1" x14ac:dyDescent="0.3">
      <c r="A27" s="41" t="s">
        <v>105</v>
      </c>
      <c r="B27" s="42">
        <v>4.8</v>
      </c>
      <c r="C27" s="42">
        <v>4.8</v>
      </c>
      <c r="D27" s="42">
        <v>4.8</v>
      </c>
      <c r="E27" s="42">
        <v>46.1</v>
      </c>
      <c r="F27" s="42">
        <v>4.8</v>
      </c>
      <c r="G27" s="42">
        <v>4.8</v>
      </c>
      <c r="H27" s="42">
        <v>4.8</v>
      </c>
      <c r="I27" s="42">
        <v>4.8</v>
      </c>
      <c r="J27" s="42">
        <v>4.8</v>
      </c>
      <c r="K27" s="42">
        <v>4.8</v>
      </c>
      <c r="L27" s="42">
        <v>4.8</v>
      </c>
      <c r="M27" s="42">
        <v>4.8</v>
      </c>
      <c r="N27" s="42">
        <v>4.8</v>
      </c>
      <c r="O27" s="42">
        <v>4.8</v>
      </c>
      <c r="P27" s="42">
        <v>4.8</v>
      </c>
      <c r="Q27" s="42">
        <v>4.8</v>
      </c>
      <c r="R27" s="42">
        <v>4.8</v>
      </c>
    </row>
    <row r="28" spans="1:18" ht="13.8" thickBot="1" x14ac:dyDescent="0.3">
      <c r="A28" s="41" t="s">
        <v>107</v>
      </c>
      <c r="B28" s="42">
        <v>3.8</v>
      </c>
      <c r="C28" s="42">
        <v>3.8</v>
      </c>
      <c r="D28" s="42">
        <v>3.8</v>
      </c>
      <c r="E28" s="42">
        <v>45.1</v>
      </c>
      <c r="F28" s="42">
        <v>3.8</v>
      </c>
      <c r="G28" s="42">
        <v>3.8</v>
      </c>
      <c r="H28" s="42">
        <v>3.8</v>
      </c>
      <c r="I28" s="42">
        <v>3.8</v>
      </c>
      <c r="J28" s="42">
        <v>3.8</v>
      </c>
      <c r="K28" s="42">
        <v>3.8</v>
      </c>
      <c r="L28" s="42">
        <v>3.8</v>
      </c>
      <c r="M28" s="42">
        <v>3.8</v>
      </c>
      <c r="N28" s="42">
        <v>3.8</v>
      </c>
      <c r="O28" s="42">
        <v>3.8</v>
      </c>
      <c r="P28" s="42">
        <v>3.8</v>
      </c>
      <c r="Q28" s="42">
        <v>3.8</v>
      </c>
      <c r="R28" s="42">
        <v>3.8</v>
      </c>
    </row>
    <row r="29" spans="1:18" ht="13.8" thickBot="1" x14ac:dyDescent="0.3">
      <c r="A29" s="41" t="s">
        <v>109</v>
      </c>
      <c r="B29" s="42">
        <v>2.9</v>
      </c>
      <c r="C29" s="42">
        <v>2.9</v>
      </c>
      <c r="D29" s="42">
        <v>2.9</v>
      </c>
      <c r="E29" s="42">
        <v>44.1</v>
      </c>
      <c r="F29" s="42">
        <v>2.9</v>
      </c>
      <c r="G29" s="42">
        <v>2.9</v>
      </c>
      <c r="H29" s="42">
        <v>2.9</v>
      </c>
      <c r="I29" s="42">
        <v>2.9</v>
      </c>
      <c r="J29" s="42">
        <v>2.9</v>
      </c>
      <c r="K29" s="42">
        <v>2.9</v>
      </c>
      <c r="L29" s="42">
        <v>2.9</v>
      </c>
      <c r="M29" s="42">
        <v>2.9</v>
      </c>
      <c r="N29" s="42">
        <v>2.9</v>
      </c>
      <c r="O29" s="42">
        <v>2.9</v>
      </c>
      <c r="P29" s="42">
        <v>2.9</v>
      </c>
      <c r="Q29" s="42">
        <v>2.9</v>
      </c>
      <c r="R29" s="42">
        <v>2.9</v>
      </c>
    </row>
    <row r="30" spans="1:18" ht="13.8" thickBot="1" x14ac:dyDescent="0.3">
      <c r="A30" s="41" t="s">
        <v>111</v>
      </c>
      <c r="B30" s="42">
        <v>1.9</v>
      </c>
      <c r="C30" s="42">
        <v>1.9</v>
      </c>
      <c r="D30" s="42">
        <v>1.9</v>
      </c>
      <c r="E30" s="42">
        <v>43.2</v>
      </c>
      <c r="F30" s="42">
        <v>1.9</v>
      </c>
      <c r="G30" s="42">
        <v>1.9</v>
      </c>
      <c r="H30" s="42">
        <v>1.9</v>
      </c>
      <c r="I30" s="42">
        <v>1.9</v>
      </c>
      <c r="J30" s="42">
        <v>1.9</v>
      </c>
      <c r="K30" s="42">
        <v>1.9</v>
      </c>
      <c r="L30" s="42">
        <v>1.9</v>
      </c>
      <c r="M30" s="42">
        <v>1.9</v>
      </c>
      <c r="N30" s="42">
        <v>1.9</v>
      </c>
      <c r="O30" s="42">
        <v>1.9</v>
      </c>
      <c r="P30" s="42">
        <v>1.9</v>
      </c>
      <c r="Q30" s="42">
        <v>1.9</v>
      </c>
      <c r="R30" s="42">
        <v>1.9</v>
      </c>
    </row>
    <row r="31" spans="1:18" ht="13.8" thickBot="1" x14ac:dyDescent="0.3">
      <c r="A31" s="41" t="s">
        <v>113</v>
      </c>
      <c r="B31" s="42">
        <v>1</v>
      </c>
      <c r="C31" s="42">
        <v>1</v>
      </c>
      <c r="D31" s="42">
        <v>1</v>
      </c>
      <c r="E31" s="42">
        <v>42.2</v>
      </c>
      <c r="F31" s="42">
        <v>1</v>
      </c>
      <c r="G31" s="42">
        <v>1</v>
      </c>
      <c r="H31" s="42">
        <v>1</v>
      </c>
      <c r="I31" s="42">
        <v>1</v>
      </c>
      <c r="J31" s="42">
        <v>1</v>
      </c>
      <c r="K31" s="42">
        <v>1</v>
      </c>
      <c r="L31" s="42">
        <v>1</v>
      </c>
      <c r="M31" s="42">
        <v>1</v>
      </c>
      <c r="N31" s="42">
        <v>1</v>
      </c>
      <c r="O31" s="42">
        <v>1</v>
      </c>
      <c r="P31" s="42">
        <v>1</v>
      </c>
      <c r="Q31" s="42">
        <v>1</v>
      </c>
      <c r="R31" s="42">
        <v>1</v>
      </c>
    </row>
    <row r="32" spans="1:18" ht="13.8" thickBot="1" x14ac:dyDescent="0.3">
      <c r="A32" s="41" t="s">
        <v>115</v>
      </c>
      <c r="B32" s="42">
        <v>0</v>
      </c>
      <c r="C32" s="42">
        <v>0</v>
      </c>
      <c r="D32" s="42">
        <v>0</v>
      </c>
      <c r="E32" s="42">
        <v>19.2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</row>
    <row r="33" spans="1:24" ht="18.600000000000001" thickBot="1" x14ac:dyDescent="0.3">
      <c r="A33" s="37"/>
      <c r="V33" s="8" t="s">
        <v>159</v>
      </c>
    </row>
    <row r="34" spans="1:24" ht="20.399999999999999" thickBot="1" x14ac:dyDescent="0.3">
      <c r="A34" s="41" t="s">
        <v>118</v>
      </c>
      <c r="B34" s="41" t="str">
        <f>step1!AC7</f>
        <v>Full-Color LCD</v>
      </c>
      <c r="C34" s="41" t="str">
        <f>step1!AD7</f>
        <v>Display size 4"</v>
      </c>
      <c r="D34" s="41" t="str">
        <f>step1!AE7</f>
        <v>Scroll-Function</v>
      </c>
      <c r="E34" s="41" t="str">
        <f>step1!AF7</f>
        <v>Standby image</v>
      </c>
      <c r="F34" s="41" t="str">
        <f>step1!AG7</f>
        <v>Slideshow</v>
      </c>
      <c r="G34" s="41" t="str">
        <f>step1!AH7</f>
        <v>Sensor RTP</v>
      </c>
      <c r="H34" s="41" t="str">
        <f>step1!AI7</f>
        <v>Life expectancy (1 Million Signetures)</v>
      </c>
      <c r="I34" s="41" t="str">
        <f>step1!AJ7</f>
        <v>Life expectancy (2 Million Signetures)</v>
      </c>
      <c r="J34" s="41" t="str">
        <f>step1!AK7</f>
        <v>Life expectancy (30 Million Signetures)</v>
      </c>
      <c r="K34" s="41" t="str">
        <f>step1!AL7</f>
        <v>Pressure Stages (1024)</v>
      </c>
      <c r="L34" s="41" t="str">
        <f>step1!AM7</f>
        <v>Pressure Stages (2048)</v>
      </c>
      <c r="M34" s="41" t="str">
        <f>step1!AN7</f>
        <v>NFC reader (optional)</v>
      </c>
      <c r="N34" s="41" t="str">
        <f>step1!AO7</f>
        <v>Connection built in USB</v>
      </c>
      <c r="O34" s="41" t="str">
        <f>step1!AP7</f>
        <v>Connection built in LAN (RJ45)</v>
      </c>
      <c r="P34" s="41" t="str">
        <f>step1!AQ7</f>
        <v>Power Supply USB</v>
      </c>
      <c r="Q34" s="41" t="str">
        <f>step1!AR7</f>
        <v>Power Supply PoE</v>
      </c>
      <c r="R34" s="41" t="str">
        <f>step1!AS7</f>
        <v>Terminal Server capable</v>
      </c>
      <c r="S34" s="41" t="s">
        <v>119</v>
      </c>
      <c r="T34" s="41" t="s">
        <v>120</v>
      </c>
      <c r="U34" s="41" t="s">
        <v>8</v>
      </c>
      <c r="V34" s="41" t="s">
        <v>121</v>
      </c>
      <c r="W34" s="8" t="s">
        <v>157</v>
      </c>
      <c r="X34" s="8" t="s">
        <v>158</v>
      </c>
    </row>
    <row r="35" spans="1:24" ht="13.8" thickBot="1" x14ac:dyDescent="0.3">
      <c r="A35" s="41" t="str">
        <f>transzponált_sorrendek!B3</f>
        <v>Sigma Lite</v>
      </c>
      <c r="B35" s="42">
        <v>2.9</v>
      </c>
      <c r="C35" s="42">
        <v>103.6</v>
      </c>
      <c r="D35" s="42">
        <v>2.9</v>
      </c>
      <c r="E35" s="42">
        <v>19.2</v>
      </c>
      <c r="F35" s="42">
        <v>2.9</v>
      </c>
      <c r="G35" s="42">
        <v>5.8</v>
      </c>
      <c r="H35" s="42">
        <v>2.9</v>
      </c>
      <c r="I35" s="42">
        <v>5.8</v>
      </c>
      <c r="J35" s="42">
        <v>2.9</v>
      </c>
      <c r="K35" s="42">
        <v>5.8</v>
      </c>
      <c r="L35" s="42">
        <v>2.9</v>
      </c>
      <c r="M35" s="42">
        <v>4.8</v>
      </c>
      <c r="N35" s="42">
        <v>5.8</v>
      </c>
      <c r="O35" s="42">
        <v>4.8</v>
      </c>
      <c r="P35" s="42">
        <v>5.8</v>
      </c>
      <c r="Q35" s="42">
        <v>4.8</v>
      </c>
      <c r="R35" s="42">
        <v>5.8</v>
      </c>
      <c r="S35" s="42">
        <v>189</v>
      </c>
      <c r="T35" s="42">
        <v>115</v>
      </c>
      <c r="U35" s="42">
        <v>-74</v>
      </c>
      <c r="V35" s="42">
        <v>-64.349999999999994</v>
      </c>
      <c r="W35" s="52" cm="1">
        <f t="array" ref="W35:W41">TRANSPOSE('Ár-Teljesítméy'!C33:I33)</f>
        <v>12.777777777777779</v>
      </c>
      <c r="X35" cm="1">
        <f t="array" ref="X35:X41">TRANSPOSE('Ár-Teljesítméy'!C31:I31)</f>
        <v>9</v>
      </c>
    </row>
    <row r="36" spans="1:24" ht="13.8" thickBot="1" x14ac:dyDescent="0.3">
      <c r="A36" s="41" t="str">
        <f>transzponált_sorrendek!B4</f>
        <v>Sigma</v>
      </c>
      <c r="B36" s="42">
        <v>2.9</v>
      </c>
      <c r="C36" s="42">
        <v>103.6</v>
      </c>
      <c r="D36" s="42">
        <v>2.9</v>
      </c>
      <c r="E36" s="42">
        <v>47</v>
      </c>
      <c r="F36" s="42">
        <v>2.9</v>
      </c>
      <c r="G36" s="42">
        <v>5.8</v>
      </c>
      <c r="H36" s="42">
        <v>57.6</v>
      </c>
      <c r="I36" s="42">
        <v>4.8</v>
      </c>
      <c r="J36" s="42">
        <v>2.9</v>
      </c>
      <c r="K36" s="42">
        <v>5.8</v>
      </c>
      <c r="L36" s="42">
        <v>2.9</v>
      </c>
      <c r="M36" s="42">
        <v>4.8</v>
      </c>
      <c r="N36" s="42">
        <v>5.8</v>
      </c>
      <c r="O36" s="42">
        <v>4.8</v>
      </c>
      <c r="P36" s="42">
        <v>5.8</v>
      </c>
      <c r="Q36" s="42">
        <v>4.8</v>
      </c>
      <c r="R36" s="42">
        <v>5.8</v>
      </c>
      <c r="S36" s="42">
        <v>270.5</v>
      </c>
      <c r="T36" s="42">
        <v>169</v>
      </c>
      <c r="U36" s="42">
        <v>-101.5</v>
      </c>
      <c r="V36" s="42">
        <v>-60.06</v>
      </c>
      <c r="W36" s="52">
        <v>16.899999999999999</v>
      </c>
      <c r="X36">
        <v>10</v>
      </c>
    </row>
    <row r="37" spans="1:24" ht="13.8" thickBot="1" x14ac:dyDescent="0.3">
      <c r="A37" s="41" t="str">
        <f>transzponált_sorrendek!B5</f>
        <v>Zeta</v>
      </c>
      <c r="B37" s="42">
        <v>2.9</v>
      </c>
      <c r="C37" s="42">
        <v>2.9</v>
      </c>
      <c r="D37" s="42">
        <v>2.9</v>
      </c>
      <c r="E37" s="42">
        <v>47</v>
      </c>
      <c r="F37" s="42">
        <v>2.9</v>
      </c>
      <c r="G37" s="42">
        <v>1.9</v>
      </c>
      <c r="H37" s="42">
        <v>2.9</v>
      </c>
      <c r="I37" s="42">
        <v>4.8</v>
      </c>
      <c r="J37" s="42">
        <v>73.900000000000006</v>
      </c>
      <c r="K37" s="42">
        <v>1.9</v>
      </c>
      <c r="L37" s="42">
        <v>5.8</v>
      </c>
      <c r="M37" s="42">
        <v>4.8</v>
      </c>
      <c r="N37" s="42">
        <v>5.8</v>
      </c>
      <c r="O37" s="42">
        <v>4.8</v>
      </c>
      <c r="P37" s="42">
        <v>5.8</v>
      </c>
      <c r="Q37" s="42">
        <v>4.8</v>
      </c>
      <c r="R37" s="42">
        <v>5.8</v>
      </c>
      <c r="S37" s="42">
        <v>181.3</v>
      </c>
      <c r="T37" s="42">
        <v>189</v>
      </c>
      <c r="U37" s="42">
        <v>7.7</v>
      </c>
      <c r="V37" s="42">
        <v>4.07</v>
      </c>
      <c r="W37" s="52">
        <v>4.5</v>
      </c>
      <c r="X37">
        <v>42</v>
      </c>
    </row>
    <row r="38" spans="1:24" ht="13.8" thickBot="1" x14ac:dyDescent="0.3">
      <c r="A38" s="41" t="str">
        <f>transzponált_sorrendek!B6</f>
        <v>Omega</v>
      </c>
      <c r="B38" s="42">
        <v>73.900000000000006</v>
      </c>
      <c r="C38" s="42">
        <v>2.9</v>
      </c>
      <c r="D38" s="42">
        <v>5.8</v>
      </c>
      <c r="E38" s="42">
        <v>47</v>
      </c>
      <c r="F38" s="42">
        <v>5.8</v>
      </c>
      <c r="G38" s="42">
        <v>5.8</v>
      </c>
      <c r="H38" s="42">
        <v>57.6</v>
      </c>
      <c r="I38" s="42">
        <v>4.8</v>
      </c>
      <c r="J38" s="42">
        <v>2.9</v>
      </c>
      <c r="K38" s="42">
        <v>5.8</v>
      </c>
      <c r="L38" s="42">
        <v>2.9</v>
      </c>
      <c r="M38" s="42">
        <v>16.3</v>
      </c>
      <c r="N38" s="42">
        <v>5.8</v>
      </c>
      <c r="O38" s="42">
        <v>4.8</v>
      </c>
      <c r="P38" s="42">
        <v>5.8</v>
      </c>
      <c r="Q38" s="42">
        <v>4.8</v>
      </c>
      <c r="R38" s="42">
        <v>5.8</v>
      </c>
      <c r="S38" s="42">
        <v>258.10000000000002</v>
      </c>
      <c r="T38" s="42">
        <v>269</v>
      </c>
      <c r="U38" s="42">
        <v>10.9</v>
      </c>
      <c r="V38" s="42">
        <v>4.05</v>
      </c>
      <c r="W38" s="52">
        <v>16.8125</v>
      </c>
      <c r="X38">
        <v>16</v>
      </c>
    </row>
    <row r="39" spans="1:24" ht="13.8" thickBot="1" x14ac:dyDescent="0.3">
      <c r="A39" s="41" t="str">
        <f>transzponált_sorrendek!B7</f>
        <v>Gamma</v>
      </c>
      <c r="B39" s="42">
        <v>73.900000000000006</v>
      </c>
      <c r="C39" s="42">
        <v>2.9</v>
      </c>
      <c r="D39" s="42">
        <v>5.8</v>
      </c>
      <c r="E39" s="42">
        <v>47</v>
      </c>
      <c r="F39" s="42">
        <v>5.8</v>
      </c>
      <c r="G39" s="42">
        <v>1.9</v>
      </c>
      <c r="H39" s="42">
        <v>2.9</v>
      </c>
      <c r="I39" s="42">
        <v>4.8</v>
      </c>
      <c r="J39" s="42">
        <v>73.900000000000006</v>
      </c>
      <c r="K39" s="42">
        <v>1.9</v>
      </c>
      <c r="L39" s="42">
        <v>5.8</v>
      </c>
      <c r="M39" s="42">
        <v>4.8</v>
      </c>
      <c r="N39" s="42">
        <v>5.8</v>
      </c>
      <c r="O39" s="42">
        <v>4.8</v>
      </c>
      <c r="P39" s="42">
        <v>5.8</v>
      </c>
      <c r="Q39" s="42">
        <v>4.8</v>
      </c>
      <c r="R39" s="42">
        <v>5.8</v>
      </c>
      <c r="S39" s="42">
        <v>258.10000000000002</v>
      </c>
      <c r="T39" s="42">
        <v>269</v>
      </c>
      <c r="U39" s="42">
        <v>10.9</v>
      </c>
      <c r="V39" s="42">
        <v>4.05</v>
      </c>
      <c r="W39" s="52">
        <v>5.8478260869565215</v>
      </c>
      <c r="X39">
        <v>46</v>
      </c>
    </row>
    <row r="40" spans="1:24" ht="13.8" thickBot="1" x14ac:dyDescent="0.3">
      <c r="A40" s="41" t="str">
        <f>transzponált_sorrendek!B8</f>
        <v>Kappa</v>
      </c>
      <c r="B40" s="42">
        <v>2.9</v>
      </c>
      <c r="C40" s="42">
        <v>103.6</v>
      </c>
      <c r="D40" s="42">
        <v>2.9</v>
      </c>
      <c r="E40" s="42">
        <v>47</v>
      </c>
      <c r="F40" s="42">
        <v>2.9</v>
      </c>
      <c r="G40" s="42">
        <v>5.8</v>
      </c>
      <c r="H40" s="42">
        <v>57.6</v>
      </c>
      <c r="I40" s="42">
        <v>4.8</v>
      </c>
      <c r="J40" s="42">
        <v>2.9</v>
      </c>
      <c r="K40" s="42">
        <v>5.8</v>
      </c>
      <c r="L40" s="42">
        <v>2.9</v>
      </c>
      <c r="M40" s="42">
        <v>4.8</v>
      </c>
      <c r="N40" s="42">
        <v>5.8</v>
      </c>
      <c r="O40" s="42">
        <v>4.8</v>
      </c>
      <c r="P40" s="42">
        <v>5.8</v>
      </c>
      <c r="Q40" s="42">
        <v>4.8</v>
      </c>
      <c r="R40" s="42">
        <v>5.8</v>
      </c>
      <c r="S40" s="42">
        <v>270.5</v>
      </c>
      <c r="T40" s="42">
        <v>395</v>
      </c>
      <c r="U40" s="42">
        <v>124.5</v>
      </c>
      <c r="V40" s="42">
        <v>31.52</v>
      </c>
      <c r="W40" s="52">
        <v>35.909090909090907</v>
      </c>
      <c r="X40">
        <v>11</v>
      </c>
    </row>
    <row r="41" spans="1:24" ht="13.8" thickBot="1" x14ac:dyDescent="0.3">
      <c r="A41" s="41" t="str">
        <f>transzponált_sorrendek!B9</f>
        <v>Delta</v>
      </c>
      <c r="B41" s="42">
        <v>73.900000000000006</v>
      </c>
      <c r="C41" s="42">
        <v>2.9</v>
      </c>
      <c r="D41" s="42">
        <v>5.8</v>
      </c>
      <c r="E41" s="42">
        <v>47</v>
      </c>
      <c r="F41" s="42">
        <v>5.8</v>
      </c>
      <c r="G41" s="42">
        <v>1.9</v>
      </c>
      <c r="H41" s="42">
        <v>2.9</v>
      </c>
      <c r="I41" s="42">
        <v>4.8</v>
      </c>
      <c r="J41" s="42">
        <v>73.900000000000006</v>
      </c>
      <c r="K41" s="42">
        <v>1.9</v>
      </c>
      <c r="L41" s="42">
        <v>5.8</v>
      </c>
      <c r="M41" s="42">
        <v>4.8</v>
      </c>
      <c r="N41" s="42">
        <v>5.8</v>
      </c>
      <c r="O41" s="42">
        <v>176.5</v>
      </c>
      <c r="P41" s="42">
        <v>5.8</v>
      </c>
      <c r="Q41" s="42">
        <v>5.8</v>
      </c>
      <c r="R41" s="42">
        <v>5.8</v>
      </c>
      <c r="S41" s="42">
        <v>430.8</v>
      </c>
      <c r="T41" s="42">
        <v>449</v>
      </c>
      <c r="U41" s="42">
        <v>18.2</v>
      </c>
      <c r="V41" s="42">
        <v>4.05</v>
      </c>
      <c r="W41" s="52">
        <v>9.1632653061224492</v>
      </c>
      <c r="X41">
        <v>49</v>
      </c>
    </row>
    <row r="42" spans="1:24" ht="13.8" thickBot="1" x14ac:dyDescent="0.3"/>
    <row r="43" spans="1:24" ht="13.8" thickBot="1" x14ac:dyDescent="0.3">
      <c r="A43" s="43" t="s">
        <v>122</v>
      </c>
      <c r="B43" s="44">
        <v>606.79999999999995</v>
      </c>
    </row>
    <row r="44" spans="1:24" ht="13.8" thickBot="1" x14ac:dyDescent="0.3">
      <c r="A44" s="43" t="s">
        <v>123</v>
      </c>
      <c r="B44" s="44">
        <v>19.2</v>
      </c>
    </row>
    <row r="45" spans="1:24" ht="13.8" thickBot="1" x14ac:dyDescent="0.3">
      <c r="A45" s="43" t="s">
        <v>124</v>
      </c>
      <c r="B45" s="44">
        <v>1858.3</v>
      </c>
    </row>
    <row r="46" spans="1:24" ht="13.8" thickBot="1" x14ac:dyDescent="0.3">
      <c r="A46" s="43" t="s">
        <v>125</v>
      </c>
      <c r="B46" s="44">
        <v>1855</v>
      </c>
    </row>
    <row r="47" spans="1:24" ht="13.8" thickBot="1" x14ac:dyDescent="0.3">
      <c r="A47" s="43" t="s">
        <v>126</v>
      </c>
      <c r="B47" s="44">
        <v>3.3</v>
      </c>
    </row>
    <row r="48" spans="1:24" ht="13.8" thickBot="1" x14ac:dyDescent="0.3">
      <c r="A48" s="43" t="s">
        <v>127</v>
      </c>
      <c r="B48" s="44"/>
    </row>
    <row r="49" spans="1:2" ht="13.8" thickBot="1" x14ac:dyDescent="0.3">
      <c r="A49" s="43" t="s">
        <v>128</v>
      </c>
      <c r="B49" s="44"/>
    </row>
    <row r="50" spans="1:2" ht="13.8" thickBot="1" x14ac:dyDescent="0.3">
      <c r="A50" s="43" t="s">
        <v>129</v>
      </c>
      <c r="B50" s="44">
        <v>0</v>
      </c>
    </row>
    <row r="52" spans="1:2" x14ac:dyDescent="0.25">
      <c r="A52" s="9" t="s">
        <v>130</v>
      </c>
    </row>
    <row r="54" spans="1:2" x14ac:dyDescent="0.25">
      <c r="A54" s="45" t="s">
        <v>155</v>
      </c>
    </row>
    <row r="55" spans="1:2" x14ac:dyDescent="0.25">
      <c r="A55" s="45" t="s">
        <v>156</v>
      </c>
    </row>
  </sheetData>
  <conditionalFormatting sqref="T35:T4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:V4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:W4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35:X4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52" r:id="rId1" display="https://miau.my-x.hu/myx-free/coco/test/621822420231030162126.html" xr:uid="{13206D94-4F56-4D7B-A28B-AE21B03EA6FA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8C6F6-3081-4DEF-95E7-49DB3C667778}">
  <dimension ref="A1:AC66"/>
  <sheetViews>
    <sheetView workbookViewId="0">
      <selection activeCell="Z10" sqref="Z10"/>
    </sheetView>
  </sheetViews>
  <sheetFormatPr defaultColWidth="4.44140625" defaultRowHeight="13.2" x14ac:dyDescent="0.25"/>
  <cols>
    <col min="1" max="1" width="28.6640625" bestFit="1" customWidth="1"/>
    <col min="26" max="26" width="15.21875" bestFit="1" customWidth="1"/>
    <col min="27" max="27" width="29.77734375" bestFit="1" customWidth="1"/>
  </cols>
  <sheetData>
    <row r="1" spans="1:27" x14ac:dyDescent="0.25">
      <c r="A1" t="s">
        <v>63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40</v>
      </c>
      <c r="M1" t="s">
        <v>41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s="8" t="s">
        <v>185</v>
      </c>
    </row>
    <row r="2" spans="1:27" x14ac:dyDescent="0.25">
      <c r="A2" t="s">
        <v>88</v>
      </c>
      <c r="B2">
        <v>1</v>
      </c>
      <c r="C2">
        <v>4</v>
      </c>
      <c r="D2">
        <v>4</v>
      </c>
      <c r="E2">
        <v>1</v>
      </c>
      <c r="F2">
        <v>2</v>
      </c>
      <c r="G2">
        <v>3</v>
      </c>
      <c r="H2">
        <v>2</v>
      </c>
      <c r="I2">
        <v>4</v>
      </c>
      <c r="J2">
        <v>7</v>
      </c>
      <c r="K2">
        <v>4</v>
      </c>
      <c r="L2">
        <v>1</v>
      </c>
      <c r="M2">
        <v>4</v>
      </c>
      <c r="N2">
        <v>4</v>
      </c>
      <c r="O2">
        <v>1</v>
      </c>
      <c r="P2">
        <v>4</v>
      </c>
      <c r="Q2">
        <v>1</v>
      </c>
      <c r="R2">
        <v>4</v>
      </c>
      <c r="S2">
        <v>2</v>
      </c>
      <c r="T2">
        <v>2</v>
      </c>
      <c r="U2">
        <v>1</v>
      </c>
      <c r="V2">
        <v>2</v>
      </c>
      <c r="W2">
        <v>1</v>
      </c>
      <c r="X2">
        <v>2</v>
      </c>
      <c r="Y2">
        <v>1</v>
      </c>
      <c r="Z2">
        <v>1000</v>
      </c>
    </row>
    <row r="3" spans="1:27" x14ac:dyDescent="0.25">
      <c r="A3" s="58" t="s">
        <v>89</v>
      </c>
      <c r="B3" s="58">
        <v>2</v>
      </c>
      <c r="C3" s="58">
        <v>1</v>
      </c>
      <c r="D3" s="58">
        <v>4</v>
      </c>
      <c r="E3" s="58">
        <v>1</v>
      </c>
      <c r="F3" s="58">
        <v>2</v>
      </c>
      <c r="G3" s="58">
        <v>3</v>
      </c>
      <c r="H3" s="58">
        <v>2</v>
      </c>
      <c r="I3" s="58">
        <v>4</v>
      </c>
      <c r="J3" s="58">
        <v>1</v>
      </c>
      <c r="K3" s="58">
        <v>4</v>
      </c>
      <c r="L3" s="58">
        <v>1</v>
      </c>
      <c r="M3" s="58">
        <v>4</v>
      </c>
      <c r="N3" s="58">
        <v>1</v>
      </c>
      <c r="O3" s="58">
        <v>2</v>
      </c>
      <c r="P3" s="58">
        <v>4</v>
      </c>
      <c r="Q3" s="58">
        <v>1</v>
      </c>
      <c r="R3" s="58">
        <v>4</v>
      </c>
      <c r="S3" s="58">
        <v>2</v>
      </c>
      <c r="T3" s="58">
        <v>2</v>
      </c>
      <c r="U3" s="58">
        <v>1</v>
      </c>
      <c r="V3" s="58">
        <v>2</v>
      </c>
      <c r="W3" s="58">
        <v>1</v>
      </c>
      <c r="X3" s="58">
        <v>2</v>
      </c>
      <c r="Y3" s="58">
        <v>1</v>
      </c>
      <c r="Z3" s="58">
        <v>1000</v>
      </c>
      <c r="AA3" s="8" t="s">
        <v>186</v>
      </c>
    </row>
    <row r="4" spans="1:27" x14ac:dyDescent="0.25">
      <c r="A4" t="s">
        <v>90</v>
      </c>
      <c r="B4">
        <v>2</v>
      </c>
      <c r="C4">
        <v>1</v>
      </c>
      <c r="D4">
        <v>4</v>
      </c>
      <c r="E4">
        <v>4</v>
      </c>
      <c r="F4">
        <v>1</v>
      </c>
      <c r="G4">
        <v>3</v>
      </c>
      <c r="H4">
        <v>2</v>
      </c>
      <c r="I4">
        <v>4</v>
      </c>
      <c r="J4">
        <v>1</v>
      </c>
      <c r="K4">
        <v>4</v>
      </c>
      <c r="L4">
        <v>5</v>
      </c>
      <c r="M4">
        <v>1</v>
      </c>
      <c r="N4">
        <v>4</v>
      </c>
      <c r="O4">
        <v>2</v>
      </c>
      <c r="P4">
        <v>1</v>
      </c>
      <c r="Q4">
        <v>5</v>
      </c>
      <c r="R4">
        <v>1</v>
      </c>
      <c r="S4">
        <v>2</v>
      </c>
      <c r="T4">
        <v>2</v>
      </c>
      <c r="U4">
        <v>1</v>
      </c>
      <c r="V4">
        <v>2</v>
      </c>
      <c r="W4">
        <v>1</v>
      </c>
      <c r="X4">
        <v>2</v>
      </c>
      <c r="Y4">
        <v>1</v>
      </c>
      <c r="Z4">
        <v>1000</v>
      </c>
    </row>
    <row r="5" spans="1:27" x14ac:dyDescent="0.25">
      <c r="A5" t="s">
        <v>91</v>
      </c>
      <c r="B5">
        <v>2</v>
      </c>
      <c r="C5">
        <v>4</v>
      </c>
      <c r="D5">
        <v>1</v>
      </c>
      <c r="E5">
        <v>4</v>
      </c>
      <c r="F5">
        <v>2</v>
      </c>
      <c r="G5">
        <v>1</v>
      </c>
      <c r="H5">
        <v>2</v>
      </c>
      <c r="I5">
        <v>1</v>
      </c>
      <c r="J5">
        <v>1</v>
      </c>
      <c r="K5">
        <v>1</v>
      </c>
      <c r="L5">
        <v>1</v>
      </c>
      <c r="M5">
        <v>4</v>
      </c>
      <c r="N5">
        <v>1</v>
      </c>
      <c r="O5">
        <v>2</v>
      </c>
      <c r="P5">
        <v>4</v>
      </c>
      <c r="Q5">
        <v>1</v>
      </c>
      <c r="R5">
        <v>4</v>
      </c>
      <c r="S5">
        <v>2</v>
      </c>
      <c r="T5">
        <v>1</v>
      </c>
      <c r="U5">
        <v>1</v>
      </c>
      <c r="V5">
        <v>2</v>
      </c>
      <c r="W5">
        <v>1</v>
      </c>
      <c r="X5">
        <v>2</v>
      </c>
      <c r="Y5">
        <v>1</v>
      </c>
      <c r="Z5">
        <v>1000</v>
      </c>
    </row>
    <row r="6" spans="1:27" x14ac:dyDescent="0.25">
      <c r="A6" t="s">
        <v>92</v>
      </c>
      <c r="B6">
        <v>2</v>
      </c>
      <c r="C6">
        <v>4</v>
      </c>
      <c r="D6">
        <v>1</v>
      </c>
      <c r="E6">
        <v>4</v>
      </c>
      <c r="F6">
        <v>2</v>
      </c>
      <c r="G6">
        <v>1</v>
      </c>
      <c r="H6">
        <v>2</v>
      </c>
      <c r="I6">
        <v>1</v>
      </c>
      <c r="J6">
        <v>1</v>
      </c>
      <c r="K6">
        <v>1</v>
      </c>
      <c r="L6">
        <v>5</v>
      </c>
      <c r="M6">
        <v>1</v>
      </c>
      <c r="N6">
        <v>4</v>
      </c>
      <c r="O6">
        <v>2</v>
      </c>
      <c r="P6">
        <v>1</v>
      </c>
      <c r="Q6">
        <v>5</v>
      </c>
      <c r="R6">
        <v>1</v>
      </c>
      <c r="S6">
        <v>2</v>
      </c>
      <c r="T6">
        <v>2</v>
      </c>
      <c r="U6">
        <v>1</v>
      </c>
      <c r="V6">
        <v>2</v>
      </c>
      <c r="W6">
        <v>1</v>
      </c>
      <c r="X6">
        <v>2</v>
      </c>
      <c r="Y6">
        <v>1</v>
      </c>
      <c r="Z6">
        <v>1000</v>
      </c>
    </row>
    <row r="7" spans="1:27" x14ac:dyDescent="0.25">
      <c r="A7" s="59" t="s">
        <v>93</v>
      </c>
      <c r="B7" s="59">
        <v>2</v>
      </c>
      <c r="C7" s="59">
        <v>1</v>
      </c>
      <c r="D7" s="59">
        <v>4</v>
      </c>
      <c r="E7" s="59">
        <v>1</v>
      </c>
      <c r="F7" s="59">
        <v>2</v>
      </c>
      <c r="G7" s="59">
        <v>3</v>
      </c>
      <c r="H7" s="59">
        <v>2</v>
      </c>
      <c r="I7" s="59">
        <v>4</v>
      </c>
      <c r="J7" s="59">
        <v>1</v>
      </c>
      <c r="K7" s="59">
        <v>4</v>
      </c>
      <c r="L7" s="59">
        <v>1</v>
      </c>
      <c r="M7" s="59">
        <v>4</v>
      </c>
      <c r="N7" s="59">
        <v>1</v>
      </c>
      <c r="O7" s="59">
        <v>2</v>
      </c>
      <c r="P7" s="59">
        <v>4</v>
      </c>
      <c r="Q7" s="59">
        <v>1</v>
      </c>
      <c r="R7" s="59">
        <v>4</v>
      </c>
      <c r="S7" s="59">
        <v>1</v>
      </c>
      <c r="T7" s="59">
        <v>2</v>
      </c>
      <c r="U7" s="59">
        <v>1</v>
      </c>
      <c r="V7" s="59">
        <v>2</v>
      </c>
      <c r="W7" s="59">
        <v>1</v>
      </c>
      <c r="X7" s="59">
        <v>2</v>
      </c>
      <c r="Y7" s="59">
        <v>1</v>
      </c>
      <c r="Z7" s="59">
        <v>1000</v>
      </c>
      <c r="AA7" s="8" t="s">
        <v>187</v>
      </c>
    </row>
    <row r="8" spans="1:27" x14ac:dyDescent="0.25">
      <c r="A8" t="s">
        <v>94</v>
      </c>
      <c r="B8">
        <v>2</v>
      </c>
      <c r="C8">
        <v>4</v>
      </c>
      <c r="D8">
        <v>1</v>
      </c>
      <c r="E8">
        <v>4</v>
      </c>
      <c r="F8">
        <v>2</v>
      </c>
      <c r="G8">
        <v>3</v>
      </c>
      <c r="H8">
        <v>1</v>
      </c>
      <c r="I8">
        <v>1</v>
      </c>
      <c r="J8">
        <v>1</v>
      </c>
      <c r="K8">
        <v>1</v>
      </c>
      <c r="L8">
        <v>5</v>
      </c>
      <c r="M8">
        <v>1</v>
      </c>
      <c r="N8">
        <v>4</v>
      </c>
      <c r="O8">
        <v>2</v>
      </c>
      <c r="P8">
        <v>1</v>
      </c>
      <c r="Q8">
        <v>5</v>
      </c>
      <c r="R8">
        <v>1</v>
      </c>
      <c r="S8">
        <v>2</v>
      </c>
      <c r="T8">
        <v>2</v>
      </c>
      <c r="U8">
        <v>1</v>
      </c>
      <c r="V8">
        <v>1</v>
      </c>
      <c r="W8">
        <v>1</v>
      </c>
      <c r="X8">
        <v>1</v>
      </c>
      <c r="Y8">
        <v>1</v>
      </c>
      <c r="Z8">
        <v>1000</v>
      </c>
    </row>
    <row r="10" spans="1:27" x14ac:dyDescent="0.25">
      <c r="A10" s="8" t="s">
        <v>183</v>
      </c>
      <c r="B10">
        <f>B3-B7</f>
        <v>0</v>
      </c>
      <c r="C10">
        <f t="shared" ref="C10:Y10" si="0">C3-C7</f>
        <v>0</v>
      </c>
      <c r="D10">
        <f t="shared" si="0"/>
        <v>0</v>
      </c>
      <c r="E10">
        <f t="shared" si="0"/>
        <v>0</v>
      </c>
      <c r="F10">
        <f t="shared" si="0"/>
        <v>0</v>
      </c>
      <c r="G10">
        <f t="shared" si="0"/>
        <v>0</v>
      </c>
      <c r="H10">
        <f t="shared" si="0"/>
        <v>0</v>
      </c>
      <c r="I10">
        <f t="shared" si="0"/>
        <v>0</v>
      </c>
      <c r="J10">
        <f t="shared" si="0"/>
        <v>0</v>
      </c>
      <c r="K10">
        <f t="shared" si="0"/>
        <v>0</v>
      </c>
      <c r="L10">
        <f t="shared" si="0"/>
        <v>0</v>
      </c>
      <c r="M10">
        <f t="shared" si="0"/>
        <v>0</v>
      </c>
      <c r="N10">
        <f t="shared" si="0"/>
        <v>0</v>
      </c>
      <c r="O10">
        <f t="shared" si="0"/>
        <v>0</v>
      </c>
      <c r="P10">
        <f t="shared" si="0"/>
        <v>0</v>
      </c>
      <c r="Q10">
        <f t="shared" si="0"/>
        <v>0</v>
      </c>
      <c r="R10">
        <f t="shared" si="0"/>
        <v>0</v>
      </c>
      <c r="S10">
        <f t="shared" si="0"/>
        <v>1</v>
      </c>
      <c r="T10">
        <f t="shared" si="0"/>
        <v>0</v>
      </c>
      <c r="U10">
        <f t="shared" si="0"/>
        <v>0</v>
      </c>
      <c r="V10">
        <f t="shared" si="0"/>
        <v>0</v>
      </c>
      <c r="W10">
        <f t="shared" si="0"/>
        <v>0</v>
      </c>
      <c r="X10">
        <f t="shared" si="0"/>
        <v>0</v>
      </c>
      <c r="Y10">
        <f t="shared" si="0"/>
        <v>0</v>
      </c>
      <c r="Z10" s="8" t="s">
        <v>184</v>
      </c>
    </row>
    <row r="12" spans="1:27" ht="18" x14ac:dyDescent="0.25">
      <c r="A12" s="37"/>
    </row>
    <row r="13" spans="1:27" x14ac:dyDescent="0.25">
      <c r="A13" s="38"/>
    </row>
    <row r="16" spans="1:27" ht="45" x14ac:dyDescent="0.25">
      <c r="A16" s="39" t="s">
        <v>56</v>
      </c>
      <c r="B16" s="40">
        <v>8550705</v>
      </c>
      <c r="C16" s="39" t="s">
        <v>57</v>
      </c>
      <c r="D16" s="40">
        <v>7</v>
      </c>
      <c r="E16" s="39" t="s">
        <v>58</v>
      </c>
      <c r="F16" s="40">
        <v>24</v>
      </c>
      <c r="G16" s="39" t="s">
        <v>59</v>
      </c>
      <c r="H16" s="40">
        <v>7</v>
      </c>
      <c r="I16" s="39" t="s">
        <v>60</v>
      </c>
      <c r="J16" s="40">
        <v>0</v>
      </c>
      <c r="K16" s="39" t="s">
        <v>61</v>
      </c>
      <c r="L16" s="40" t="s">
        <v>160</v>
      </c>
    </row>
    <row r="17" spans="1:26" ht="18.600000000000001" thickBot="1" x14ac:dyDescent="0.3">
      <c r="A17" s="37"/>
    </row>
    <row r="18" spans="1:26" ht="13.8" thickBot="1" x14ac:dyDescent="0.3">
      <c r="A18" s="41" t="s">
        <v>63</v>
      </c>
      <c r="B18" s="41" t="s">
        <v>64</v>
      </c>
      <c r="C18" s="41" t="s">
        <v>65</v>
      </c>
      <c r="D18" s="41" t="s">
        <v>66</v>
      </c>
      <c r="E18" s="41" t="s">
        <v>67</v>
      </c>
      <c r="F18" s="41" t="s">
        <v>68</v>
      </c>
      <c r="G18" s="41" t="s">
        <v>69</v>
      </c>
      <c r="H18" s="41" t="s">
        <v>70</v>
      </c>
      <c r="I18" s="41" t="s">
        <v>71</v>
      </c>
      <c r="J18" s="41" t="s">
        <v>72</v>
      </c>
      <c r="K18" s="41" t="s">
        <v>73</v>
      </c>
      <c r="L18" s="41" t="s">
        <v>74</v>
      </c>
      <c r="M18" s="41" t="s">
        <v>75</v>
      </c>
      <c r="N18" s="41" t="s">
        <v>76</v>
      </c>
      <c r="O18" s="41" t="s">
        <v>77</v>
      </c>
      <c r="P18" s="41" t="s">
        <v>78</v>
      </c>
      <c r="Q18" s="41" t="s">
        <v>79</v>
      </c>
      <c r="R18" s="41" t="s">
        <v>80</v>
      </c>
      <c r="S18" s="41" t="s">
        <v>81</v>
      </c>
      <c r="T18" s="41" t="s">
        <v>82</v>
      </c>
      <c r="U18" s="41" t="s">
        <v>83</v>
      </c>
      <c r="V18" s="41" t="s">
        <v>84</v>
      </c>
      <c r="W18" s="41" t="s">
        <v>85</v>
      </c>
      <c r="X18" s="41" t="s">
        <v>86</v>
      </c>
      <c r="Y18" s="41" t="s">
        <v>87</v>
      </c>
      <c r="Z18" s="41" t="s">
        <v>161</v>
      </c>
    </row>
    <row r="19" spans="1:26" ht="13.8" thickBot="1" x14ac:dyDescent="0.3">
      <c r="A19" s="41" t="s">
        <v>88</v>
      </c>
      <c r="B19" s="42">
        <v>1</v>
      </c>
      <c r="C19" s="42">
        <v>4</v>
      </c>
      <c r="D19" s="42">
        <v>4</v>
      </c>
      <c r="E19" s="42">
        <v>1</v>
      </c>
      <c r="F19" s="42">
        <v>2</v>
      </c>
      <c r="G19" s="42">
        <v>3</v>
      </c>
      <c r="H19" s="42">
        <v>2</v>
      </c>
      <c r="I19" s="42">
        <v>4</v>
      </c>
      <c r="J19" s="42">
        <v>7</v>
      </c>
      <c r="K19" s="42">
        <v>4</v>
      </c>
      <c r="L19" s="42">
        <v>1</v>
      </c>
      <c r="M19" s="42">
        <v>4</v>
      </c>
      <c r="N19" s="42">
        <v>4</v>
      </c>
      <c r="O19" s="42">
        <v>1</v>
      </c>
      <c r="P19" s="42">
        <v>4</v>
      </c>
      <c r="Q19" s="42">
        <v>1</v>
      </c>
      <c r="R19" s="42">
        <v>4</v>
      </c>
      <c r="S19" s="42">
        <v>2</v>
      </c>
      <c r="T19" s="42">
        <v>2</v>
      </c>
      <c r="U19" s="42">
        <v>1</v>
      </c>
      <c r="V19" s="42">
        <v>2</v>
      </c>
      <c r="W19" s="42">
        <v>1</v>
      </c>
      <c r="X19" s="42">
        <v>2</v>
      </c>
      <c r="Y19" s="42">
        <v>1</v>
      </c>
      <c r="Z19" s="42">
        <v>1000</v>
      </c>
    </row>
    <row r="20" spans="1:26" ht="13.8" thickBot="1" x14ac:dyDescent="0.3">
      <c r="A20" s="41" t="s">
        <v>89</v>
      </c>
      <c r="B20" s="42">
        <v>2</v>
      </c>
      <c r="C20" s="42">
        <v>1</v>
      </c>
      <c r="D20" s="42">
        <v>4</v>
      </c>
      <c r="E20" s="42">
        <v>1</v>
      </c>
      <c r="F20" s="42">
        <v>2</v>
      </c>
      <c r="G20" s="42">
        <v>3</v>
      </c>
      <c r="H20" s="42">
        <v>2</v>
      </c>
      <c r="I20" s="42">
        <v>4</v>
      </c>
      <c r="J20" s="42">
        <v>1</v>
      </c>
      <c r="K20" s="42">
        <v>4</v>
      </c>
      <c r="L20" s="42">
        <v>1</v>
      </c>
      <c r="M20" s="42">
        <v>4</v>
      </c>
      <c r="N20" s="42">
        <v>1</v>
      </c>
      <c r="O20" s="42">
        <v>2</v>
      </c>
      <c r="P20" s="42">
        <v>4</v>
      </c>
      <c r="Q20" s="42">
        <v>1</v>
      </c>
      <c r="R20" s="42">
        <v>4</v>
      </c>
      <c r="S20" s="42">
        <v>2</v>
      </c>
      <c r="T20" s="42">
        <v>2</v>
      </c>
      <c r="U20" s="42">
        <v>1</v>
      </c>
      <c r="V20" s="42">
        <v>2</v>
      </c>
      <c r="W20" s="42">
        <v>1</v>
      </c>
      <c r="X20" s="42">
        <v>2</v>
      </c>
      <c r="Y20" s="42">
        <v>1</v>
      </c>
      <c r="Z20" s="42">
        <v>1000</v>
      </c>
    </row>
    <row r="21" spans="1:26" ht="13.8" thickBot="1" x14ac:dyDescent="0.3">
      <c r="A21" s="41" t="s">
        <v>90</v>
      </c>
      <c r="B21" s="42">
        <v>2</v>
      </c>
      <c r="C21" s="42">
        <v>1</v>
      </c>
      <c r="D21" s="42">
        <v>4</v>
      </c>
      <c r="E21" s="42">
        <v>4</v>
      </c>
      <c r="F21" s="42">
        <v>1</v>
      </c>
      <c r="G21" s="42">
        <v>3</v>
      </c>
      <c r="H21" s="42">
        <v>2</v>
      </c>
      <c r="I21" s="42">
        <v>4</v>
      </c>
      <c r="J21" s="42">
        <v>1</v>
      </c>
      <c r="K21" s="42">
        <v>4</v>
      </c>
      <c r="L21" s="42">
        <v>5</v>
      </c>
      <c r="M21" s="42">
        <v>1</v>
      </c>
      <c r="N21" s="42">
        <v>4</v>
      </c>
      <c r="O21" s="42">
        <v>2</v>
      </c>
      <c r="P21" s="42">
        <v>1</v>
      </c>
      <c r="Q21" s="42">
        <v>5</v>
      </c>
      <c r="R21" s="42">
        <v>1</v>
      </c>
      <c r="S21" s="42">
        <v>2</v>
      </c>
      <c r="T21" s="42">
        <v>2</v>
      </c>
      <c r="U21" s="42">
        <v>1</v>
      </c>
      <c r="V21" s="42">
        <v>2</v>
      </c>
      <c r="W21" s="42">
        <v>1</v>
      </c>
      <c r="X21" s="42">
        <v>2</v>
      </c>
      <c r="Y21" s="42">
        <v>1</v>
      </c>
      <c r="Z21" s="42">
        <v>1000</v>
      </c>
    </row>
    <row r="22" spans="1:26" ht="13.8" thickBot="1" x14ac:dyDescent="0.3">
      <c r="A22" s="41" t="s">
        <v>91</v>
      </c>
      <c r="B22" s="42">
        <v>2</v>
      </c>
      <c r="C22" s="42">
        <v>4</v>
      </c>
      <c r="D22" s="42">
        <v>1</v>
      </c>
      <c r="E22" s="42">
        <v>4</v>
      </c>
      <c r="F22" s="42">
        <v>2</v>
      </c>
      <c r="G22" s="42">
        <v>1</v>
      </c>
      <c r="H22" s="42">
        <v>2</v>
      </c>
      <c r="I22" s="42">
        <v>1</v>
      </c>
      <c r="J22" s="42">
        <v>1</v>
      </c>
      <c r="K22" s="42">
        <v>1</v>
      </c>
      <c r="L22" s="42">
        <v>1</v>
      </c>
      <c r="M22" s="42">
        <v>4</v>
      </c>
      <c r="N22" s="42">
        <v>1</v>
      </c>
      <c r="O22" s="42">
        <v>2</v>
      </c>
      <c r="P22" s="42">
        <v>4</v>
      </c>
      <c r="Q22" s="42">
        <v>1</v>
      </c>
      <c r="R22" s="42">
        <v>4</v>
      </c>
      <c r="S22" s="42">
        <v>2</v>
      </c>
      <c r="T22" s="42">
        <v>1</v>
      </c>
      <c r="U22" s="42">
        <v>1</v>
      </c>
      <c r="V22" s="42">
        <v>2</v>
      </c>
      <c r="W22" s="42">
        <v>1</v>
      </c>
      <c r="X22" s="42">
        <v>2</v>
      </c>
      <c r="Y22" s="42">
        <v>1</v>
      </c>
      <c r="Z22" s="42">
        <v>1000</v>
      </c>
    </row>
    <row r="23" spans="1:26" ht="13.8" thickBot="1" x14ac:dyDescent="0.3">
      <c r="A23" s="41" t="s">
        <v>92</v>
      </c>
      <c r="B23" s="42">
        <v>2</v>
      </c>
      <c r="C23" s="42">
        <v>4</v>
      </c>
      <c r="D23" s="42">
        <v>1</v>
      </c>
      <c r="E23" s="42">
        <v>4</v>
      </c>
      <c r="F23" s="42">
        <v>2</v>
      </c>
      <c r="G23" s="42">
        <v>1</v>
      </c>
      <c r="H23" s="42">
        <v>2</v>
      </c>
      <c r="I23" s="42">
        <v>1</v>
      </c>
      <c r="J23" s="42">
        <v>1</v>
      </c>
      <c r="K23" s="42">
        <v>1</v>
      </c>
      <c r="L23" s="42">
        <v>5</v>
      </c>
      <c r="M23" s="42">
        <v>1</v>
      </c>
      <c r="N23" s="42">
        <v>4</v>
      </c>
      <c r="O23" s="42">
        <v>2</v>
      </c>
      <c r="P23" s="42">
        <v>1</v>
      </c>
      <c r="Q23" s="42">
        <v>5</v>
      </c>
      <c r="R23" s="42">
        <v>1</v>
      </c>
      <c r="S23" s="42">
        <v>2</v>
      </c>
      <c r="T23" s="42">
        <v>2</v>
      </c>
      <c r="U23" s="42">
        <v>1</v>
      </c>
      <c r="V23" s="42">
        <v>2</v>
      </c>
      <c r="W23" s="42">
        <v>1</v>
      </c>
      <c r="X23" s="42">
        <v>2</v>
      </c>
      <c r="Y23" s="42">
        <v>1</v>
      </c>
      <c r="Z23" s="42">
        <v>1000</v>
      </c>
    </row>
    <row r="24" spans="1:26" ht="13.8" thickBot="1" x14ac:dyDescent="0.3">
      <c r="A24" s="41" t="s">
        <v>93</v>
      </c>
      <c r="B24" s="42">
        <v>2</v>
      </c>
      <c r="C24" s="42">
        <v>1</v>
      </c>
      <c r="D24" s="42">
        <v>4</v>
      </c>
      <c r="E24" s="42">
        <v>1</v>
      </c>
      <c r="F24" s="42">
        <v>2</v>
      </c>
      <c r="G24" s="42">
        <v>3</v>
      </c>
      <c r="H24" s="42">
        <v>2</v>
      </c>
      <c r="I24" s="42">
        <v>4</v>
      </c>
      <c r="J24" s="42">
        <v>1</v>
      </c>
      <c r="K24" s="42">
        <v>4</v>
      </c>
      <c r="L24" s="42">
        <v>1</v>
      </c>
      <c r="M24" s="42">
        <v>4</v>
      </c>
      <c r="N24" s="42">
        <v>1</v>
      </c>
      <c r="O24" s="42">
        <v>2</v>
      </c>
      <c r="P24" s="42">
        <v>4</v>
      </c>
      <c r="Q24" s="42">
        <v>1</v>
      </c>
      <c r="R24" s="42">
        <v>4</v>
      </c>
      <c r="S24" s="42">
        <v>1</v>
      </c>
      <c r="T24" s="42">
        <v>2</v>
      </c>
      <c r="U24" s="42">
        <v>1</v>
      </c>
      <c r="V24" s="42">
        <v>2</v>
      </c>
      <c r="W24" s="42">
        <v>1</v>
      </c>
      <c r="X24" s="42">
        <v>2</v>
      </c>
      <c r="Y24" s="42">
        <v>1</v>
      </c>
      <c r="Z24" s="42">
        <v>1000</v>
      </c>
    </row>
    <row r="25" spans="1:26" ht="13.8" thickBot="1" x14ac:dyDescent="0.3">
      <c r="A25" s="41" t="s">
        <v>94</v>
      </c>
      <c r="B25" s="42">
        <v>2</v>
      </c>
      <c r="C25" s="42">
        <v>4</v>
      </c>
      <c r="D25" s="42">
        <v>1</v>
      </c>
      <c r="E25" s="42">
        <v>4</v>
      </c>
      <c r="F25" s="42">
        <v>2</v>
      </c>
      <c r="G25" s="42">
        <v>3</v>
      </c>
      <c r="H25" s="42">
        <v>1</v>
      </c>
      <c r="I25" s="42">
        <v>1</v>
      </c>
      <c r="J25" s="42">
        <v>1</v>
      </c>
      <c r="K25" s="42">
        <v>1</v>
      </c>
      <c r="L25" s="42">
        <v>5</v>
      </c>
      <c r="M25" s="42">
        <v>1</v>
      </c>
      <c r="N25" s="42">
        <v>4</v>
      </c>
      <c r="O25" s="42">
        <v>2</v>
      </c>
      <c r="P25" s="42">
        <v>1</v>
      </c>
      <c r="Q25" s="42">
        <v>5</v>
      </c>
      <c r="R25" s="42">
        <v>1</v>
      </c>
      <c r="S25" s="42">
        <v>2</v>
      </c>
      <c r="T25" s="42">
        <v>2</v>
      </c>
      <c r="U25" s="42">
        <v>1</v>
      </c>
      <c r="V25" s="42">
        <v>1</v>
      </c>
      <c r="W25" s="42">
        <v>1</v>
      </c>
      <c r="X25" s="42">
        <v>1</v>
      </c>
      <c r="Y25" s="42">
        <v>1</v>
      </c>
      <c r="Z25" s="42">
        <v>1000</v>
      </c>
    </row>
    <row r="26" spans="1:26" ht="18.600000000000001" thickBot="1" x14ac:dyDescent="0.3">
      <c r="A26" s="37"/>
    </row>
    <row r="27" spans="1:26" ht="13.8" thickBot="1" x14ac:dyDescent="0.3">
      <c r="A27" s="41" t="s">
        <v>95</v>
      </c>
      <c r="B27" s="41" t="s">
        <v>64</v>
      </c>
      <c r="C27" s="41" t="s">
        <v>65</v>
      </c>
      <c r="D27" s="41" t="s">
        <v>66</v>
      </c>
      <c r="E27" s="41" t="s">
        <v>67</v>
      </c>
      <c r="F27" s="41" t="s">
        <v>68</v>
      </c>
      <c r="G27" s="41" t="s">
        <v>69</v>
      </c>
      <c r="H27" s="41" t="s">
        <v>70</v>
      </c>
      <c r="I27" s="41" t="s">
        <v>71</v>
      </c>
      <c r="J27" s="41" t="s">
        <v>72</v>
      </c>
      <c r="K27" s="41" t="s">
        <v>73</v>
      </c>
      <c r="L27" s="41" t="s">
        <v>74</v>
      </c>
      <c r="M27" s="41" t="s">
        <v>75</v>
      </c>
      <c r="N27" s="41" t="s">
        <v>76</v>
      </c>
      <c r="O27" s="41" t="s">
        <v>77</v>
      </c>
      <c r="P27" s="41" t="s">
        <v>78</v>
      </c>
      <c r="Q27" s="41" t="s">
        <v>79</v>
      </c>
      <c r="R27" s="41" t="s">
        <v>80</v>
      </c>
      <c r="S27" s="41" t="s">
        <v>81</v>
      </c>
      <c r="T27" s="41" t="s">
        <v>82</v>
      </c>
      <c r="U27" s="41" t="s">
        <v>83</v>
      </c>
      <c r="V27" s="41" t="s">
        <v>84</v>
      </c>
      <c r="W27" s="41" t="s">
        <v>85</v>
      </c>
      <c r="X27" s="41" t="s">
        <v>86</v>
      </c>
      <c r="Y27" s="41" t="s">
        <v>87</v>
      </c>
    </row>
    <row r="28" spans="1:26" ht="20.399999999999999" thickBot="1" x14ac:dyDescent="0.3">
      <c r="A28" s="41" t="s">
        <v>96</v>
      </c>
      <c r="B28" s="42" t="s">
        <v>162</v>
      </c>
      <c r="C28" s="42" t="s">
        <v>163</v>
      </c>
      <c r="D28" s="42" t="s">
        <v>164</v>
      </c>
      <c r="E28" s="42" t="s">
        <v>164</v>
      </c>
      <c r="F28" s="42" t="s">
        <v>165</v>
      </c>
      <c r="G28" s="42" t="s">
        <v>166</v>
      </c>
      <c r="H28" s="42" t="s">
        <v>167</v>
      </c>
      <c r="I28" s="42" t="s">
        <v>164</v>
      </c>
      <c r="J28" s="42" t="s">
        <v>168</v>
      </c>
      <c r="K28" s="42" t="s">
        <v>164</v>
      </c>
      <c r="L28" s="42" t="s">
        <v>164</v>
      </c>
      <c r="M28" s="42" t="s">
        <v>169</v>
      </c>
      <c r="N28" s="42" t="s">
        <v>164</v>
      </c>
      <c r="O28" s="42" t="s">
        <v>164</v>
      </c>
      <c r="P28" s="42" t="s">
        <v>164</v>
      </c>
      <c r="Q28" s="42" t="s">
        <v>164</v>
      </c>
      <c r="R28" s="42" t="s">
        <v>164</v>
      </c>
      <c r="S28" s="42" t="s">
        <v>164</v>
      </c>
      <c r="T28" s="42" t="s">
        <v>164</v>
      </c>
      <c r="U28" s="42" t="s">
        <v>164</v>
      </c>
      <c r="V28" s="42" t="s">
        <v>164</v>
      </c>
      <c r="W28" s="42" t="s">
        <v>164</v>
      </c>
      <c r="X28" s="42" t="s">
        <v>164</v>
      </c>
      <c r="Y28" s="42" t="s">
        <v>164</v>
      </c>
    </row>
    <row r="29" spans="1:26" ht="20.399999999999999" thickBot="1" x14ac:dyDescent="0.3">
      <c r="A29" s="41" t="s">
        <v>105</v>
      </c>
      <c r="B29" s="42" t="s">
        <v>170</v>
      </c>
      <c r="C29" s="42" t="s">
        <v>170</v>
      </c>
      <c r="D29" s="42" t="s">
        <v>170</v>
      </c>
      <c r="E29" s="42" t="s">
        <v>170</v>
      </c>
      <c r="F29" s="42" t="s">
        <v>170</v>
      </c>
      <c r="G29" s="42" t="s">
        <v>170</v>
      </c>
      <c r="H29" s="42" t="s">
        <v>170</v>
      </c>
      <c r="I29" s="42" t="s">
        <v>170</v>
      </c>
      <c r="J29" s="42" t="s">
        <v>171</v>
      </c>
      <c r="K29" s="42" t="s">
        <v>170</v>
      </c>
      <c r="L29" s="42" t="s">
        <v>170</v>
      </c>
      <c r="M29" s="42" t="s">
        <v>172</v>
      </c>
      <c r="N29" s="42" t="s">
        <v>170</v>
      </c>
      <c r="O29" s="42" t="s">
        <v>170</v>
      </c>
      <c r="P29" s="42" t="s">
        <v>170</v>
      </c>
      <c r="Q29" s="42" t="s">
        <v>170</v>
      </c>
      <c r="R29" s="42" t="s">
        <v>170</v>
      </c>
      <c r="S29" s="42" t="s">
        <v>170</v>
      </c>
      <c r="T29" s="42" t="s">
        <v>170</v>
      </c>
      <c r="U29" s="42" t="s">
        <v>170</v>
      </c>
      <c r="V29" s="42" t="s">
        <v>170</v>
      </c>
      <c r="W29" s="42" t="s">
        <v>170</v>
      </c>
      <c r="X29" s="42" t="s">
        <v>170</v>
      </c>
      <c r="Y29" s="42" t="s">
        <v>170</v>
      </c>
    </row>
    <row r="30" spans="1:26" ht="20.399999999999999" thickBot="1" x14ac:dyDescent="0.3">
      <c r="A30" s="41" t="s">
        <v>107</v>
      </c>
      <c r="B30" s="42" t="s">
        <v>173</v>
      </c>
      <c r="C30" s="42" t="s">
        <v>173</v>
      </c>
      <c r="D30" s="42" t="s">
        <v>173</v>
      </c>
      <c r="E30" s="42" t="s">
        <v>173</v>
      </c>
      <c r="F30" s="42" t="s">
        <v>173</v>
      </c>
      <c r="G30" s="42" t="s">
        <v>173</v>
      </c>
      <c r="H30" s="42" t="s">
        <v>173</v>
      </c>
      <c r="I30" s="42" t="s">
        <v>173</v>
      </c>
      <c r="J30" s="42" t="s">
        <v>174</v>
      </c>
      <c r="K30" s="42" t="s">
        <v>173</v>
      </c>
      <c r="L30" s="42" t="s">
        <v>173</v>
      </c>
      <c r="M30" s="42" t="s">
        <v>173</v>
      </c>
      <c r="N30" s="42" t="s">
        <v>173</v>
      </c>
      <c r="O30" s="42" t="s">
        <v>173</v>
      </c>
      <c r="P30" s="42" t="s">
        <v>173</v>
      </c>
      <c r="Q30" s="42" t="s">
        <v>173</v>
      </c>
      <c r="R30" s="42" t="s">
        <v>173</v>
      </c>
      <c r="S30" s="42" t="s">
        <v>173</v>
      </c>
      <c r="T30" s="42" t="s">
        <v>173</v>
      </c>
      <c r="U30" s="42" t="s">
        <v>173</v>
      </c>
      <c r="V30" s="42" t="s">
        <v>173</v>
      </c>
      <c r="W30" s="42" t="s">
        <v>173</v>
      </c>
      <c r="X30" s="42" t="s">
        <v>173</v>
      </c>
      <c r="Y30" s="42" t="s">
        <v>173</v>
      </c>
    </row>
    <row r="31" spans="1:26" ht="20.399999999999999" thickBot="1" x14ac:dyDescent="0.3">
      <c r="A31" s="41" t="s">
        <v>109</v>
      </c>
      <c r="B31" s="42" t="s">
        <v>175</v>
      </c>
      <c r="C31" s="42" t="s">
        <v>175</v>
      </c>
      <c r="D31" s="42" t="s">
        <v>175</v>
      </c>
      <c r="E31" s="42" t="s">
        <v>175</v>
      </c>
      <c r="F31" s="42" t="s">
        <v>175</v>
      </c>
      <c r="G31" s="42" t="s">
        <v>175</v>
      </c>
      <c r="H31" s="42" t="s">
        <v>175</v>
      </c>
      <c r="I31" s="42" t="s">
        <v>175</v>
      </c>
      <c r="J31" s="42" t="s">
        <v>176</v>
      </c>
      <c r="K31" s="42" t="s">
        <v>175</v>
      </c>
      <c r="L31" s="42" t="s">
        <v>175</v>
      </c>
      <c r="M31" s="42" t="s">
        <v>175</v>
      </c>
      <c r="N31" s="42" t="s">
        <v>175</v>
      </c>
      <c r="O31" s="42" t="s">
        <v>175</v>
      </c>
      <c r="P31" s="42" t="s">
        <v>175</v>
      </c>
      <c r="Q31" s="42" t="s">
        <v>175</v>
      </c>
      <c r="R31" s="42" t="s">
        <v>175</v>
      </c>
      <c r="S31" s="42" t="s">
        <v>175</v>
      </c>
      <c r="T31" s="42" t="s">
        <v>175</v>
      </c>
      <c r="U31" s="42" t="s">
        <v>175</v>
      </c>
      <c r="V31" s="42" t="s">
        <v>175</v>
      </c>
      <c r="W31" s="42" t="s">
        <v>175</v>
      </c>
      <c r="X31" s="42" t="s">
        <v>175</v>
      </c>
      <c r="Y31" s="42" t="s">
        <v>175</v>
      </c>
    </row>
    <row r="32" spans="1:26" ht="20.399999999999999" thickBot="1" x14ac:dyDescent="0.3">
      <c r="A32" s="41" t="s">
        <v>111</v>
      </c>
      <c r="B32" s="42" t="s">
        <v>177</v>
      </c>
      <c r="C32" s="42" t="s">
        <v>177</v>
      </c>
      <c r="D32" s="42" t="s">
        <v>177</v>
      </c>
      <c r="E32" s="42" t="s">
        <v>177</v>
      </c>
      <c r="F32" s="42" t="s">
        <v>177</v>
      </c>
      <c r="G32" s="42" t="s">
        <v>177</v>
      </c>
      <c r="H32" s="42" t="s">
        <v>177</v>
      </c>
      <c r="I32" s="42" t="s">
        <v>177</v>
      </c>
      <c r="J32" s="42" t="s">
        <v>178</v>
      </c>
      <c r="K32" s="42" t="s">
        <v>177</v>
      </c>
      <c r="L32" s="42" t="s">
        <v>177</v>
      </c>
      <c r="M32" s="42" t="s">
        <v>177</v>
      </c>
      <c r="N32" s="42" t="s">
        <v>177</v>
      </c>
      <c r="O32" s="42" t="s">
        <v>177</v>
      </c>
      <c r="P32" s="42" t="s">
        <v>177</v>
      </c>
      <c r="Q32" s="42" t="s">
        <v>177</v>
      </c>
      <c r="R32" s="42" t="s">
        <v>177</v>
      </c>
      <c r="S32" s="42" t="s">
        <v>177</v>
      </c>
      <c r="T32" s="42" t="s">
        <v>177</v>
      </c>
      <c r="U32" s="42" t="s">
        <v>177</v>
      </c>
      <c r="V32" s="42" t="s">
        <v>177</v>
      </c>
      <c r="W32" s="42" t="s">
        <v>177</v>
      </c>
      <c r="X32" s="42" t="s">
        <v>177</v>
      </c>
      <c r="Y32" s="42" t="s">
        <v>177</v>
      </c>
    </row>
    <row r="33" spans="1:29" ht="20.399999999999999" thickBot="1" x14ac:dyDescent="0.3">
      <c r="A33" s="41" t="s">
        <v>113</v>
      </c>
      <c r="B33" s="42" t="s">
        <v>179</v>
      </c>
      <c r="C33" s="42" t="s">
        <v>179</v>
      </c>
      <c r="D33" s="42" t="s">
        <v>179</v>
      </c>
      <c r="E33" s="42" t="s">
        <v>179</v>
      </c>
      <c r="F33" s="42" t="s">
        <v>179</v>
      </c>
      <c r="G33" s="42" t="s">
        <v>179</v>
      </c>
      <c r="H33" s="42" t="s">
        <v>179</v>
      </c>
      <c r="I33" s="42" t="s">
        <v>179</v>
      </c>
      <c r="J33" s="42" t="s">
        <v>180</v>
      </c>
      <c r="K33" s="42" t="s">
        <v>179</v>
      </c>
      <c r="L33" s="42" t="s">
        <v>179</v>
      </c>
      <c r="M33" s="42" t="s">
        <v>179</v>
      </c>
      <c r="N33" s="42" t="s">
        <v>179</v>
      </c>
      <c r="O33" s="42" t="s">
        <v>179</v>
      </c>
      <c r="P33" s="42" t="s">
        <v>179</v>
      </c>
      <c r="Q33" s="42" t="s">
        <v>179</v>
      </c>
      <c r="R33" s="42" t="s">
        <v>179</v>
      </c>
      <c r="S33" s="42" t="s">
        <v>179</v>
      </c>
      <c r="T33" s="42" t="s">
        <v>179</v>
      </c>
      <c r="U33" s="42" t="s">
        <v>179</v>
      </c>
      <c r="V33" s="42" t="s">
        <v>179</v>
      </c>
      <c r="W33" s="42" t="s">
        <v>179</v>
      </c>
      <c r="X33" s="42" t="s">
        <v>179</v>
      </c>
      <c r="Y33" s="42" t="s">
        <v>179</v>
      </c>
    </row>
    <row r="34" spans="1:29" ht="20.399999999999999" thickBot="1" x14ac:dyDescent="0.3">
      <c r="A34" s="41" t="s">
        <v>115</v>
      </c>
      <c r="B34" s="42" t="s">
        <v>153</v>
      </c>
      <c r="C34" s="42" t="s">
        <v>153</v>
      </c>
      <c r="D34" s="42" t="s">
        <v>153</v>
      </c>
      <c r="E34" s="42" t="s">
        <v>153</v>
      </c>
      <c r="F34" s="42" t="s">
        <v>153</v>
      </c>
      <c r="G34" s="42" t="s">
        <v>153</v>
      </c>
      <c r="H34" s="42" t="s">
        <v>153</v>
      </c>
      <c r="I34" s="42" t="s">
        <v>153</v>
      </c>
      <c r="J34" s="42" t="s">
        <v>181</v>
      </c>
      <c r="K34" s="42" t="s">
        <v>153</v>
      </c>
      <c r="L34" s="42" t="s">
        <v>153</v>
      </c>
      <c r="M34" s="42" t="s">
        <v>153</v>
      </c>
      <c r="N34" s="42" t="s">
        <v>153</v>
      </c>
      <c r="O34" s="42" t="s">
        <v>153</v>
      </c>
      <c r="P34" s="42" t="s">
        <v>153</v>
      </c>
      <c r="Q34" s="42" t="s">
        <v>153</v>
      </c>
      <c r="R34" s="42" t="s">
        <v>153</v>
      </c>
      <c r="S34" s="42" t="s">
        <v>153</v>
      </c>
      <c r="T34" s="42" t="s">
        <v>153</v>
      </c>
      <c r="U34" s="42" t="s">
        <v>153</v>
      </c>
      <c r="V34" s="42" t="s">
        <v>153</v>
      </c>
      <c r="W34" s="42" t="s">
        <v>153</v>
      </c>
      <c r="X34" s="42" t="s">
        <v>153</v>
      </c>
      <c r="Y34" s="42" t="s">
        <v>153</v>
      </c>
    </row>
    <row r="35" spans="1:29" ht="18.600000000000001" thickBot="1" x14ac:dyDescent="0.3">
      <c r="A35" s="37"/>
    </row>
    <row r="36" spans="1:29" ht="13.8" thickBot="1" x14ac:dyDescent="0.3">
      <c r="A36" s="41" t="s">
        <v>117</v>
      </c>
      <c r="B36" s="41" t="s">
        <v>64</v>
      </c>
      <c r="C36" s="41" t="s">
        <v>65</v>
      </c>
      <c r="D36" s="41" t="s">
        <v>66</v>
      </c>
      <c r="E36" s="41" t="s">
        <v>67</v>
      </c>
      <c r="F36" s="41" t="s">
        <v>68</v>
      </c>
      <c r="G36" s="41" t="s">
        <v>69</v>
      </c>
      <c r="H36" s="41" t="s">
        <v>70</v>
      </c>
      <c r="I36" s="41" t="s">
        <v>71</v>
      </c>
      <c r="J36" s="41" t="s">
        <v>72</v>
      </c>
      <c r="K36" s="41" t="s">
        <v>73</v>
      </c>
      <c r="L36" s="41" t="s">
        <v>74</v>
      </c>
      <c r="M36" s="41" t="s">
        <v>75</v>
      </c>
      <c r="N36" s="41" t="s">
        <v>76</v>
      </c>
      <c r="O36" s="41" t="s">
        <v>77</v>
      </c>
      <c r="P36" s="41" t="s">
        <v>78</v>
      </c>
      <c r="Q36" s="41" t="s">
        <v>79</v>
      </c>
      <c r="R36" s="41" t="s">
        <v>80</v>
      </c>
      <c r="S36" s="41" t="s">
        <v>81</v>
      </c>
      <c r="T36" s="41" t="s">
        <v>82</v>
      </c>
      <c r="U36" s="41" t="s">
        <v>83</v>
      </c>
      <c r="V36" s="41" t="s">
        <v>84</v>
      </c>
      <c r="W36" s="41" t="s">
        <v>85</v>
      </c>
      <c r="X36" s="41" t="s">
        <v>86</v>
      </c>
      <c r="Y36" s="41" t="s">
        <v>87</v>
      </c>
    </row>
    <row r="37" spans="1:29" ht="13.8" thickBot="1" x14ac:dyDescent="0.3">
      <c r="A37" s="41" t="s">
        <v>96</v>
      </c>
      <c r="B37" s="42">
        <v>461.5</v>
      </c>
      <c r="C37" s="42">
        <v>451</v>
      </c>
      <c r="D37" s="42">
        <v>6</v>
      </c>
      <c r="E37" s="42">
        <v>6</v>
      </c>
      <c r="F37" s="42">
        <v>7.5</v>
      </c>
      <c r="G37" s="42">
        <v>445.5</v>
      </c>
      <c r="H37" s="42">
        <v>444.5</v>
      </c>
      <c r="I37" s="42">
        <v>6</v>
      </c>
      <c r="J37" s="42">
        <v>444.5</v>
      </c>
      <c r="K37" s="42">
        <v>6</v>
      </c>
      <c r="L37" s="42">
        <v>6</v>
      </c>
      <c r="M37" s="42">
        <v>9</v>
      </c>
      <c r="N37" s="42">
        <v>6</v>
      </c>
      <c r="O37" s="42">
        <v>6</v>
      </c>
      <c r="P37" s="42">
        <v>6</v>
      </c>
      <c r="Q37" s="42">
        <v>6</v>
      </c>
      <c r="R37" s="42">
        <v>6</v>
      </c>
      <c r="S37" s="42">
        <v>6</v>
      </c>
      <c r="T37" s="42">
        <v>6</v>
      </c>
      <c r="U37" s="42">
        <v>6</v>
      </c>
      <c r="V37" s="42">
        <v>6</v>
      </c>
      <c r="W37" s="42">
        <v>6</v>
      </c>
      <c r="X37" s="42">
        <v>6</v>
      </c>
      <c r="Y37" s="42">
        <v>6</v>
      </c>
    </row>
    <row r="38" spans="1:29" ht="13.8" thickBot="1" x14ac:dyDescent="0.3">
      <c r="A38" s="41" t="s">
        <v>105</v>
      </c>
      <c r="B38" s="42">
        <v>5</v>
      </c>
      <c r="C38" s="42">
        <v>5</v>
      </c>
      <c r="D38" s="42">
        <v>5</v>
      </c>
      <c r="E38" s="42">
        <v>5</v>
      </c>
      <c r="F38" s="42">
        <v>5</v>
      </c>
      <c r="G38" s="42">
        <v>5</v>
      </c>
      <c r="H38" s="42">
        <v>5</v>
      </c>
      <c r="I38" s="42">
        <v>5</v>
      </c>
      <c r="J38" s="42">
        <v>443.5</v>
      </c>
      <c r="K38" s="42">
        <v>5</v>
      </c>
      <c r="L38" s="42">
        <v>5</v>
      </c>
      <c r="M38" s="42">
        <v>6.5</v>
      </c>
      <c r="N38" s="42">
        <v>5</v>
      </c>
      <c r="O38" s="42">
        <v>5</v>
      </c>
      <c r="P38" s="42">
        <v>5</v>
      </c>
      <c r="Q38" s="42">
        <v>5</v>
      </c>
      <c r="R38" s="42">
        <v>5</v>
      </c>
      <c r="S38" s="42">
        <v>5</v>
      </c>
      <c r="T38" s="42">
        <v>5</v>
      </c>
      <c r="U38" s="42">
        <v>5</v>
      </c>
      <c r="V38" s="42">
        <v>5</v>
      </c>
      <c r="W38" s="42">
        <v>5</v>
      </c>
      <c r="X38" s="42">
        <v>5</v>
      </c>
      <c r="Y38" s="42">
        <v>5</v>
      </c>
    </row>
    <row r="39" spans="1:29" ht="13.8" thickBot="1" x14ac:dyDescent="0.3">
      <c r="A39" s="41" t="s">
        <v>107</v>
      </c>
      <c r="B39" s="42">
        <v>4</v>
      </c>
      <c r="C39" s="42">
        <v>4</v>
      </c>
      <c r="D39" s="42">
        <v>4</v>
      </c>
      <c r="E39" s="42">
        <v>4</v>
      </c>
      <c r="F39" s="42">
        <v>4</v>
      </c>
      <c r="G39" s="42">
        <v>4</v>
      </c>
      <c r="H39" s="42">
        <v>4</v>
      </c>
      <c r="I39" s="42">
        <v>4</v>
      </c>
      <c r="J39" s="42">
        <v>442.5</v>
      </c>
      <c r="K39" s="42">
        <v>4</v>
      </c>
      <c r="L39" s="42">
        <v>4</v>
      </c>
      <c r="M39" s="42">
        <v>4</v>
      </c>
      <c r="N39" s="42">
        <v>4</v>
      </c>
      <c r="O39" s="42">
        <v>4</v>
      </c>
      <c r="P39" s="42">
        <v>4</v>
      </c>
      <c r="Q39" s="42">
        <v>4</v>
      </c>
      <c r="R39" s="42">
        <v>4</v>
      </c>
      <c r="S39" s="42">
        <v>4</v>
      </c>
      <c r="T39" s="42">
        <v>4</v>
      </c>
      <c r="U39" s="42">
        <v>4</v>
      </c>
      <c r="V39" s="42">
        <v>4</v>
      </c>
      <c r="W39" s="42">
        <v>4</v>
      </c>
      <c r="X39" s="42">
        <v>4</v>
      </c>
      <c r="Y39" s="42">
        <v>4</v>
      </c>
    </row>
    <row r="40" spans="1:29" ht="13.8" thickBot="1" x14ac:dyDescent="0.3">
      <c r="A40" s="41" t="s">
        <v>109</v>
      </c>
      <c r="B40" s="42">
        <v>3</v>
      </c>
      <c r="C40" s="42">
        <v>3</v>
      </c>
      <c r="D40" s="42">
        <v>3</v>
      </c>
      <c r="E40" s="42">
        <v>3</v>
      </c>
      <c r="F40" s="42">
        <v>3</v>
      </c>
      <c r="G40" s="42">
        <v>3</v>
      </c>
      <c r="H40" s="42">
        <v>3</v>
      </c>
      <c r="I40" s="42">
        <v>3</v>
      </c>
      <c r="J40" s="42">
        <v>441.5</v>
      </c>
      <c r="K40" s="42">
        <v>3</v>
      </c>
      <c r="L40" s="42">
        <v>3</v>
      </c>
      <c r="M40" s="42">
        <v>3</v>
      </c>
      <c r="N40" s="42">
        <v>3</v>
      </c>
      <c r="O40" s="42">
        <v>3</v>
      </c>
      <c r="P40" s="42">
        <v>3</v>
      </c>
      <c r="Q40" s="42">
        <v>3</v>
      </c>
      <c r="R40" s="42">
        <v>3</v>
      </c>
      <c r="S40" s="42">
        <v>3</v>
      </c>
      <c r="T40" s="42">
        <v>3</v>
      </c>
      <c r="U40" s="42">
        <v>3</v>
      </c>
      <c r="V40" s="42">
        <v>3</v>
      </c>
      <c r="W40" s="42">
        <v>3</v>
      </c>
      <c r="X40" s="42">
        <v>3</v>
      </c>
      <c r="Y40" s="42">
        <v>3</v>
      </c>
    </row>
    <row r="41" spans="1:29" ht="13.8" thickBot="1" x14ac:dyDescent="0.3">
      <c r="A41" s="41" t="s">
        <v>111</v>
      </c>
      <c r="B41" s="42">
        <v>2</v>
      </c>
      <c r="C41" s="42">
        <v>2</v>
      </c>
      <c r="D41" s="42">
        <v>2</v>
      </c>
      <c r="E41" s="42">
        <v>2</v>
      </c>
      <c r="F41" s="42">
        <v>2</v>
      </c>
      <c r="G41" s="42">
        <v>2</v>
      </c>
      <c r="H41" s="42">
        <v>2</v>
      </c>
      <c r="I41" s="42">
        <v>2</v>
      </c>
      <c r="J41" s="42">
        <v>440.5</v>
      </c>
      <c r="K41" s="42">
        <v>2</v>
      </c>
      <c r="L41" s="42">
        <v>2</v>
      </c>
      <c r="M41" s="42">
        <v>2</v>
      </c>
      <c r="N41" s="42">
        <v>2</v>
      </c>
      <c r="O41" s="42">
        <v>2</v>
      </c>
      <c r="P41" s="42">
        <v>2</v>
      </c>
      <c r="Q41" s="42">
        <v>2</v>
      </c>
      <c r="R41" s="42">
        <v>2</v>
      </c>
      <c r="S41" s="42">
        <v>2</v>
      </c>
      <c r="T41" s="42">
        <v>2</v>
      </c>
      <c r="U41" s="42">
        <v>2</v>
      </c>
      <c r="V41" s="42">
        <v>2</v>
      </c>
      <c r="W41" s="42">
        <v>2</v>
      </c>
      <c r="X41" s="42">
        <v>2</v>
      </c>
      <c r="Y41" s="42">
        <v>2</v>
      </c>
    </row>
    <row r="42" spans="1:29" ht="13.8" thickBot="1" x14ac:dyDescent="0.3">
      <c r="A42" s="41" t="s">
        <v>113</v>
      </c>
      <c r="B42" s="42">
        <v>1</v>
      </c>
      <c r="C42" s="42">
        <v>1</v>
      </c>
      <c r="D42" s="42">
        <v>1</v>
      </c>
      <c r="E42" s="42">
        <v>1</v>
      </c>
      <c r="F42" s="42">
        <v>1</v>
      </c>
      <c r="G42" s="42">
        <v>1</v>
      </c>
      <c r="H42" s="42">
        <v>1</v>
      </c>
      <c r="I42" s="42">
        <v>1</v>
      </c>
      <c r="J42" s="42">
        <v>439.5</v>
      </c>
      <c r="K42" s="42">
        <v>1</v>
      </c>
      <c r="L42" s="42">
        <v>1</v>
      </c>
      <c r="M42" s="42">
        <v>1</v>
      </c>
      <c r="N42" s="42">
        <v>1</v>
      </c>
      <c r="O42" s="42">
        <v>1</v>
      </c>
      <c r="P42" s="42">
        <v>1</v>
      </c>
      <c r="Q42" s="42">
        <v>1</v>
      </c>
      <c r="R42" s="42">
        <v>1</v>
      </c>
      <c r="S42" s="42">
        <v>1</v>
      </c>
      <c r="T42" s="42">
        <v>1</v>
      </c>
      <c r="U42" s="42">
        <v>1</v>
      </c>
      <c r="V42" s="42">
        <v>1</v>
      </c>
      <c r="W42" s="42">
        <v>1</v>
      </c>
      <c r="X42" s="42">
        <v>1</v>
      </c>
      <c r="Y42" s="42">
        <v>1</v>
      </c>
    </row>
    <row r="43" spans="1:29" ht="13.8" thickBot="1" x14ac:dyDescent="0.3">
      <c r="A43" s="41" t="s">
        <v>115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438.5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</row>
    <row r="44" spans="1:29" ht="18.600000000000001" thickBot="1" x14ac:dyDescent="0.3">
      <c r="A44" s="37"/>
    </row>
    <row r="45" spans="1:29" ht="13.8" thickBot="1" x14ac:dyDescent="0.3">
      <c r="A45" s="41" t="s">
        <v>118</v>
      </c>
      <c r="B45" s="41" t="s">
        <v>64</v>
      </c>
      <c r="C45" s="41" t="s">
        <v>65</v>
      </c>
      <c r="D45" s="41" t="s">
        <v>66</v>
      </c>
      <c r="E45" s="41" t="s">
        <v>67</v>
      </c>
      <c r="F45" s="41" t="s">
        <v>68</v>
      </c>
      <c r="G45" s="41" t="s">
        <v>69</v>
      </c>
      <c r="H45" s="41" t="s">
        <v>70</v>
      </c>
      <c r="I45" s="41" t="s">
        <v>71</v>
      </c>
      <c r="J45" s="41" t="s">
        <v>72</v>
      </c>
      <c r="K45" s="41" t="s">
        <v>73</v>
      </c>
      <c r="L45" s="41" t="s">
        <v>74</v>
      </c>
      <c r="M45" s="41" t="s">
        <v>75</v>
      </c>
      <c r="N45" s="41" t="s">
        <v>76</v>
      </c>
      <c r="O45" s="41" t="s">
        <v>77</v>
      </c>
      <c r="P45" s="41" t="s">
        <v>78</v>
      </c>
      <c r="Q45" s="41" t="s">
        <v>79</v>
      </c>
      <c r="R45" s="41" t="s">
        <v>80</v>
      </c>
      <c r="S45" s="41" t="s">
        <v>81</v>
      </c>
      <c r="T45" s="41" t="s">
        <v>82</v>
      </c>
      <c r="U45" s="41" t="s">
        <v>83</v>
      </c>
      <c r="V45" s="41" t="s">
        <v>84</v>
      </c>
      <c r="W45" s="41" t="s">
        <v>85</v>
      </c>
      <c r="X45" s="41" t="s">
        <v>86</v>
      </c>
      <c r="Y45" s="41" t="s">
        <v>87</v>
      </c>
      <c r="Z45" s="41" t="s">
        <v>119</v>
      </c>
      <c r="AA45" s="41" t="s">
        <v>120</v>
      </c>
      <c r="AB45" s="41" t="s">
        <v>8</v>
      </c>
      <c r="AC45" s="41" t="s">
        <v>121</v>
      </c>
    </row>
    <row r="46" spans="1:29" ht="13.8" thickBot="1" x14ac:dyDescent="0.3">
      <c r="A46" s="41" t="s">
        <v>88</v>
      </c>
      <c r="B46" s="42">
        <v>461.5</v>
      </c>
      <c r="C46" s="42">
        <v>3</v>
      </c>
      <c r="D46" s="42">
        <v>3</v>
      </c>
      <c r="E46" s="42">
        <v>6</v>
      </c>
      <c r="F46" s="42">
        <v>5</v>
      </c>
      <c r="G46" s="42">
        <v>4</v>
      </c>
      <c r="H46" s="42">
        <v>5</v>
      </c>
      <c r="I46" s="42">
        <v>3</v>
      </c>
      <c r="J46" s="42">
        <v>438.5</v>
      </c>
      <c r="K46" s="42">
        <v>3</v>
      </c>
      <c r="L46" s="42">
        <v>6</v>
      </c>
      <c r="M46" s="42">
        <v>3</v>
      </c>
      <c r="N46" s="42">
        <v>3</v>
      </c>
      <c r="O46" s="42">
        <v>6</v>
      </c>
      <c r="P46" s="42">
        <v>3</v>
      </c>
      <c r="Q46" s="42">
        <v>6</v>
      </c>
      <c r="R46" s="42">
        <v>3</v>
      </c>
      <c r="S46" s="42">
        <v>5</v>
      </c>
      <c r="T46" s="42">
        <v>5</v>
      </c>
      <c r="U46" s="42">
        <v>6</v>
      </c>
      <c r="V46" s="42">
        <v>5</v>
      </c>
      <c r="W46" s="42">
        <v>6</v>
      </c>
      <c r="X46" s="42">
        <v>5</v>
      </c>
      <c r="Y46" s="42">
        <v>6</v>
      </c>
      <c r="Z46" s="42">
        <v>1000</v>
      </c>
      <c r="AA46" s="42">
        <v>1000</v>
      </c>
      <c r="AB46" s="42">
        <v>0</v>
      </c>
      <c r="AC46" s="42">
        <v>0</v>
      </c>
    </row>
    <row r="47" spans="1:29" ht="13.8" thickBot="1" x14ac:dyDescent="0.3">
      <c r="A47" s="41" t="s">
        <v>89</v>
      </c>
      <c r="B47" s="42">
        <v>5</v>
      </c>
      <c r="C47" s="42">
        <v>451</v>
      </c>
      <c r="D47" s="42">
        <v>3</v>
      </c>
      <c r="E47" s="42">
        <v>6</v>
      </c>
      <c r="F47" s="42">
        <v>5</v>
      </c>
      <c r="G47" s="42">
        <v>4</v>
      </c>
      <c r="H47" s="42">
        <v>5</v>
      </c>
      <c r="I47" s="42">
        <v>3</v>
      </c>
      <c r="J47" s="42">
        <v>444.5</v>
      </c>
      <c r="K47" s="42">
        <v>3</v>
      </c>
      <c r="L47" s="42">
        <v>6</v>
      </c>
      <c r="M47" s="42">
        <v>3</v>
      </c>
      <c r="N47" s="42">
        <v>6</v>
      </c>
      <c r="O47" s="42">
        <v>5</v>
      </c>
      <c r="P47" s="42">
        <v>3</v>
      </c>
      <c r="Q47" s="42">
        <v>6</v>
      </c>
      <c r="R47" s="42">
        <v>3</v>
      </c>
      <c r="S47" s="42">
        <v>5</v>
      </c>
      <c r="T47" s="42">
        <v>5</v>
      </c>
      <c r="U47" s="42">
        <v>6</v>
      </c>
      <c r="V47" s="42">
        <v>5</v>
      </c>
      <c r="W47" s="42">
        <v>6</v>
      </c>
      <c r="X47" s="42">
        <v>5</v>
      </c>
      <c r="Y47" s="42">
        <v>6</v>
      </c>
      <c r="Z47" s="42">
        <v>999.5</v>
      </c>
      <c r="AA47" s="42">
        <v>1000</v>
      </c>
      <c r="AB47" s="42">
        <v>0.5</v>
      </c>
      <c r="AC47" s="42">
        <v>0.05</v>
      </c>
    </row>
    <row r="48" spans="1:29" ht="13.8" thickBot="1" x14ac:dyDescent="0.3">
      <c r="A48" s="41" t="s">
        <v>90</v>
      </c>
      <c r="B48" s="42">
        <v>5</v>
      </c>
      <c r="C48" s="42">
        <v>451</v>
      </c>
      <c r="D48" s="42">
        <v>3</v>
      </c>
      <c r="E48" s="42">
        <v>3</v>
      </c>
      <c r="F48" s="42">
        <v>7.5</v>
      </c>
      <c r="G48" s="42">
        <v>4</v>
      </c>
      <c r="H48" s="42">
        <v>5</v>
      </c>
      <c r="I48" s="42">
        <v>3</v>
      </c>
      <c r="J48" s="42">
        <v>444.5</v>
      </c>
      <c r="K48" s="42">
        <v>3</v>
      </c>
      <c r="L48" s="42">
        <v>2</v>
      </c>
      <c r="M48" s="42">
        <v>9</v>
      </c>
      <c r="N48" s="42">
        <v>3</v>
      </c>
      <c r="O48" s="42">
        <v>5</v>
      </c>
      <c r="P48" s="42">
        <v>6</v>
      </c>
      <c r="Q48" s="42">
        <v>2</v>
      </c>
      <c r="R48" s="42">
        <v>6</v>
      </c>
      <c r="S48" s="42">
        <v>5</v>
      </c>
      <c r="T48" s="42">
        <v>5</v>
      </c>
      <c r="U48" s="42">
        <v>6</v>
      </c>
      <c r="V48" s="42">
        <v>5</v>
      </c>
      <c r="W48" s="42">
        <v>6</v>
      </c>
      <c r="X48" s="42">
        <v>5</v>
      </c>
      <c r="Y48" s="42">
        <v>6</v>
      </c>
      <c r="Z48" s="42">
        <v>1000</v>
      </c>
      <c r="AA48" s="42">
        <v>1000</v>
      </c>
      <c r="AB48" s="42">
        <v>0</v>
      </c>
      <c r="AC48" s="42">
        <v>0</v>
      </c>
    </row>
    <row r="49" spans="1:29" ht="13.8" thickBot="1" x14ac:dyDescent="0.3">
      <c r="A49" s="41" t="s">
        <v>91</v>
      </c>
      <c r="B49" s="42">
        <v>5</v>
      </c>
      <c r="C49" s="42">
        <v>3</v>
      </c>
      <c r="D49" s="42">
        <v>6</v>
      </c>
      <c r="E49" s="42">
        <v>3</v>
      </c>
      <c r="F49" s="42">
        <v>5</v>
      </c>
      <c r="G49" s="42">
        <v>445.5</v>
      </c>
      <c r="H49" s="42">
        <v>5</v>
      </c>
      <c r="I49" s="42">
        <v>6</v>
      </c>
      <c r="J49" s="42">
        <v>444.5</v>
      </c>
      <c r="K49" s="42">
        <v>6</v>
      </c>
      <c r="L49" s="42">
        <v>6</v>
      </c>
      <c r="M49" s="42">
        <v>3</v>
      </c>
      <c r="N49" s="42">
        <v>6</v>
      </c>
      <c r="O49" s="42">
        <v>5</v>
      </c>
      <c r="P49" s="42">
        <v>3</v>
      </c>
      <c r="Q49" s="42">
        <v>6</v>
      </c>
      <c r="R49" s="42">
        <v>3</v>
      </c>
      <c r="S49" s="42">
        <v>5</v>
      </c>
      <c r="T49" s="42">
        <v>6</v>
      </c>
      <c r="U49" s="42">
        <v>6</v>
      </c>
      <c r="V49" s="42">
        <v>5</v>
      </c>
      <c r="W49" s="42">
        <v>6</v>
      </c>
      <c r="X49" s="42">
        <v>5</v>
      </c>
      <c r="Y49" s="42">
        <v>6</v>
      </c>
      <c r="Z49" s="42">
        <v>1000</v>
      </c>
      <c r="AA49" s="42">
        <v>1000</v>
      </c>
      <c r="AB49" s="42">
        <v>0</v>
      </c>
      <c r="AC49" s="42">
        <v>0</v>
      </c>
    </row>
    <row r="50" spans="1:29" ht="13.8" thickBot="1" x14ac:dyDescent="0.3">
      <c r="A50" s="41" t="s">
        <v>92</v>
      </c>
      <c r="B50" s="42">
        <v>5</v>
      </c>
      <c r="C50" s="42">
        <v>3</v>
      </c>
      <c r="D50" s="42">
        <v>6</v>
      </c>
      <c r="E50" s="42">
        <v>3</v>
      </c>
      <c r="F50" s="42">
        <v>5</v>
      </c>
      <c r="G50" s="42">
        <v>445.5</v>
      </c>
      <c r="H50" s="42">
        <v>5</v>
      </c>
      <c r="I50" s="42">
        <v>6</v>
      </c>
      <c r="J50" s="42">
        <v>444.5</v>
      </c>
      <c r="K50" s="42">
        <v>6</v>
      </c>
      <c r="L50" s="42">
        <v>2</v>
      </c>
      <c r="M50" s="42">
        <v>9</v>
      </c>
      <c r="N50" s="42">
        <v>3</v>
      </c>
      <c r="O50" s="42">
        <v>5</v>
      </c>
      <c r="P50" s="42">
        <v>6</v>
      </c>
      <c r="Q50" s="42">
        <v>2</v>
      </c>
      <c r="R50" s="42">
        <v>6</v>
      </c>
      <c r="S50" s="42">
        <v>5</v>
      </c>
      <c r="T50" s="42">
        <v>5</v>
      </c>
      <c r="U50" s="42">
        <v>6</v>
      </c>
      <c r="V50" s="42">
        <v>5</v>
      </c>
      <c r="W50" s="42">
        <v>6</v>
      </c>
      <c r="X50" s="42">
        <v>5</v>
      </c>
      <c r="Y50" s="42">
        <v>6</v>
      </c>
      <c r="Z50" s="42">
        <v>1000</v>
      </c>
      <c r="AA50" s="42">
        <v>1000</v>
      </c>
      <c r="AB50" s="42">
        <v>0</v>
      </c>
      <c r="AC50" s="42">
        <v>0</v>
      </c>
    </row>
    <row r="51" spans="1:29" ht="13.8" thickBot="1" x14ac:dyDescent="0.3">
      <c r="A51" s="41" t="s">
        <v>93</v>
      </c>
      <c r="B51" s="42">
        <v>5</v>
      </c>
      <c r="C51" s="42">
        <v>451</v>
      </c>
      <c r="D51" s="42">
        <v>3</v>
      </c>
      <c r="E51" s="42">
        <v>6</v>
      </c>
      <c r="F51" s="42">
        <v>5</v>
      </c>
      <c r="G51" s="42">
        <v>4</v>
      </c>
      <c r="H51" s="42">
        <v>5</v>
      </c>
      <c r="I51" s="42">
        <v>3</v>
      </c>
      <c r="J51" s="42">
        <v>444.5</v>
      </c>
      <c r="K51" s="42">
        <v>3</v>
      </c>
      <c r="L51" s="42">
        <v>6</v>
      </c>
      <c r="M51" s="42">
        <v>3</v>
      </c>
      <c r="N51" s="42">
        <v>6</v>
      </c>
      <c r="O51" s="42">
        <v>5</v>
      </c>
      <c r="P51" s="42">
        <v>3</v>
      </c>
      <c r="Q51" s="42">
        <v>6</v>
      </c>
      <c r="R51" s="42">
        <v>3</v>
      </c>
      <c r="S51" s="42">
        <v>6</v>
      </c>
      <c r="T51" s="42">
        <v>5</v>
      </c>
      <c r="U51" s="42">
        <v>6</v>
      </c>
      <c r="V51" s="42">
        <v>5</v>
      </c>
      <c r="W51" s="42">
        <v>6</v>
      </c>
      <c r="X51" s="42">
        <v>5</v>
      </c>
      <c r="Y51" s="42">
        <v>6</v>
      </c>
      <c r="Z51" s="42">
        <v>1000.5</v>
      </c>
      <c r="AA51" s="42">
        <v>1000</v>
      </c>
      <c r="AB51" s="42">
        <v>-0.5</v>
      </c>
      <c r="AC51" s="42">
        <v>-0.05</v>
      </c>
    </row>
    <row r="52" spans="1:29" ht="13.8" thickBot="1" x14ac:dyDescent="0.3">
      <c r="A52" s="41" t="s">
        <v>94</v>
      </c>
      <c r="B52" s="42">
        <v>5</v>
      </c>
      <c r="C52" s="42">
        <v>3</v>
      </c>
      <c r="D52" s="42">
        <v>6</v>
      </c>
      <c r="E52" s="42">
        <v>3</v>
      </c>
      <c r="F52" s="42">
        <v>5</v>
      </c>
      <c r="G52" s="42">
        <v>4</v>
      </c>
      <c r="H52" s="42">
        <v>444.5</v>
      </c>
      <c r="I52" s="42">
        <v>6</v>
      </c>
      <c r="J52" s="42">
        <v>444.5</v>
      </c>
      <c r="K52" s="42">
        <v>6</v>
      </c>
      <c r="L52" s="42">
        <v>2</v>
      </c>
      <c r="M52" s="42">
        <v>9</v>
      </c>
      <c r="N52" s="42">
        <v>3</v>
      </c>
      <c r="O52" s="42">
        <v>5</v>
      </c>
      <c r="P52" s="42">
        <v>6</v>
      </c>
      <c r="Q52" s="42">
        <v>2</v>
      </c>
      <c r="R52" s="42">
        <v>6</v>
      </c>
      <c r="S52" s="42">
        <v>5</v>
      </c>
      <c r="T52" s="42">
        <v>5</v>
      </c>
      <c r="U52" s="42">
        <v>6</v>
      </c>
      <c r="V52" s="42">
        <v>6</v>
      </c>
      <c r="W52" s="42">
        <v>6</v>
      </c>
      <c r="X52" s="42">
        <v>6</v>
      </c>
      <c r="Y52" s="42">
        <v>6</v>
      </c>
      <c r="Z52" s="42">
        <v>1000</v>
      </c>
      <c r="AA52" s="42">
        <v>1000</v>
      </c>
      <c r="AB52" s="42">
        <v>0</v>
      </c>
      <c r="AC52" s="42">
        <v>0</v>
      </c>
    </row>
    <row r="53" spans="1:29" ht="13.8" thickBot="1" x14ac:dyDescent="0.3"/>
    <row r="54" spans="1:29" ht="20.399999999999999" thickBot="1" x14ac:dyDescent="0.3">
      <c r="A54" s="43" t="s">
        <v>122</v>
      </c>
      <c r="B54" s="44">
        <v>2365.5</v>
      </c>
    </row>
    <row r="55" spans="1:29" ht="20.399999999999999" thickBot="1" x14ac:dyDescent="0.3">
      <c r="A55" s="43" t="s">
        <v>123</v>
      </c>
      <c r="B55" s="44">
        <v>438.5</v>
      </c>
    </row>
    <row r="56" spans="1:29" ht="27" thickBot="1" x14ac:dyDescent="0.3">
      <c r="A56" s="43" t="s">
        <v>124</v>
      </c>
      <c r="B56" s="44">
        <v>7000</v>
      </c>
    </row>
    <row r="57" spans="1:29" ht="20.399999999999999" thickBot="1" x14ac:dyDescent="0.3">
      <c r="A57" s="43" t="s">
        <v>125</v>
      </c>
      <c r="B57" s="44">
        <v>7000</v>
      </c>
    </row>
    <row r="58" spans="1:29" ht="33.6" thickBot="1" x14ac:dyDescent="0.3">
      <c r="A58" s="43" t="s">
        <v>126</v>
      </c>
      <c r="B58" s="44">
        <v>0</v>
      </c>
    </row>
    <row r="59" spans="1:29" ht="27" thickBot="1" x14ac:dyDescent="0.3">
      <c r="A59" s="43" t="s">
        <v>127</v>
      </c>
      <c r="B59" s="44"/>
    </row>
    <row r="60" spans="1:29" ht="33.6" thickBot="1" x14ac:dyDescent="0.3">
      <c r="A60" s="43" t="s">
        <v>128</v>
      </c>
      <c r="B60" s="44"/>
    </row>
    <row r="61" spans="1:29" ht="20.399999999999999" thickBot="1" x14ac:dyDescent="0.3">
      <c r="A61" s="43" t="s">
        <v>129</v>
      </c>
      <c r="B61" s="44">
        <v>0</v>
      </c>
    </row>
    <row r="63" spans="1:29" x14ac:dyDescent="0.25">
      <c r="A63" s="9" t="s">
        <v>130</v>
      </c>
    </row>
    <row r="65" spans="1:1" x14ac:dyDescent="0.25">
      <c r="A65" s="45" t="s">
        <v>131</v>
      </c>
    </row>
    <row r="66" spans="1:1" x14ac:dyDescent="0.25">
      <c r="A66" s="45" t="s">
        <v>182</v>
      </c>
    </row>
  </sheetData>
  <conditionalFormatting sqref="B10:Y1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6:Z5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63" r:id="rId1" display="https://miau.my-x.hu/myx-free/coco/test/855070520231030163024.html" xr:uid="{3EEE9891-E7E6-4B87-87EE-B9BE667C1A3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OAM</vt:lpstr>
      <vt:lpstr>FORM</vt:lpstr>
      <vt:lpstr>Ár-Teljesítméy</vt:lpstr>
      <vt:lpstr>transzponált_sorrendek</vt:lpstr>
      <vt:lpstr>step1</vt:lpstr>
      <vt:lpstr>step2of2</vt:lpstr>
      <vt:lpstr>muszakilag legjobb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Lttd</cp:lastModifiedBy>
  <dcterms:created xsi:type="dcterms:W3CDTF">2023-10-29T13:36:03Z</dcterms:created>
  <dcterms:modified xsi:type="dcterms:W3CDTF">2023-10-30T15:33:44Z</dcterms:modified>
</cp:coreProperties>
</file>