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Latitude\Downloads\"/>
    </mc:Choice>
  </mc:AlternateContent>
  <xr:revisionPtr revIDLastSave="0" documentId="8_{BF59B6E3-A1DF-4B15-A47A-5C5A86B691C5}" xr6:coauthVersionLast="47" xr6:coauthVersionMax="47" xr10:uidLastSave="{00000000-0000-0000-0000-000000000000}"/>
  <bookViews>
    <workbookView xWindow="-108" yWindow="-108" windowWidth="23256" windowHeight="12456" firstSheet="1" activeTab="2" xr2:uid="{00000000-000D-0000-FFFF-FFFF00000000}"/>
  </bookViews>
  <sheets>
    <sheet name="measurements" sheetId="1" r:id="rId1"/>
    <sheet name="OAM" sheetId="3" r:id="rId2"/>
    <sheet name="models" sheetId="7" r:id="rId3"/>
    <sheet name="Mr. K Data" sheetId="6" r:id="rId4"/>
    <sheet name="Automation" sheetId="4" r:id="rId5"/>
    <sheet name="Consistency in data" sheetId="5" r:id="rId6"/>
    <sheet name="AI + Aadi" sheetId="2"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5" i="7" l="1"/>
  <c r="AD44" i="7"/>
  <c r="AD42" i="7"/>
  <c r="AD41" i="7"/>
  <c r="AD40" i="7"/>
  <c r="AD39" i="7"/>
  <c r="AD38" i="7"/>
  <c r="AD37" i="7"/>
  <c r="AD36" i="7"/>
  <c r="AD35" i="7"/>
  <c r="AD34" i="7"/>
  <c r="AD33" i="7"/>
  <c r="AD32" i="7"/>
  <c r="AD31" i="7"/>
  <c r="AD30" i="7"/>
  <c r="AD29" i="7"/>
  <c r="AD28" i="7"/>
  <c r="AD27" i="7"/>
  <c r="AE25" i="7"/>
  <c r="AF42" i="7"/>
  <c r="AC42" i="7"/>
  <c r="AF41" i="7"/>
  <c r="AC41" i="7"/>
  <c r="AF40" i="7"/>
  <c r="AC40" i="7"/>
  <c r="AF39" i="7"/>
  <c r="AC39" i="7"/>
  <c r="AF38" i="7"/>
  <c r="AC38" i="7"/>
  <c r="AF37" i="7"/>
  <c r="AC37" i="7"/>
  <c r="AF36" i="7"/>
  <c r="AC36" i="7"/>
  <c r="AF35" i="7"/>
  <c r="AC35" i="7"/>
  <c r="AF34" i="7"/>
  <c r="AC34" i="7"/>
  <c r="AF33" i="7"/>
  <c r="AC33" i="7"/>
  <c r="AF32" i="7"/>
  <c r="AC32" i="7"/>
  <c r="AF31" i="7"/>
  <c r="AC31" i="7"/>
  <c r="AF30" i="7"/>
  <c r="AC30" i="7"/>
  <c r="AF29" i="7"/>
  <c r="AC29" i="7"/>
  <c r="AF28" i="7"/>
  <c r="AC28" i="7"/>
  <c r="AF27" i="7"/>
  <c r="AC27" i="7"/>
  <c r="AE6" i="7"/>
  <c r="AF23" i="7"/>
  <c r="AF22" i="7"/>
  <c r="AF21" i="7"/>
  <c r="AF20" i="7"/>
  <c r="AF19" i="7"/>
  <c r="AF18" i="7"/>
  <c r="AF17" i="7"/>
  <c r="AF16" i="7"/>
  <c r="AF15" i="7"/>
  <c r="AF14" i="7"/>
  <c r="AF13" i="7"/>
  <c r="AF12" i="7"/>
  <c r="AF11" i="7"/>
  <c r="AF10" i="7"/>
  <c r="AF9" i="7"/>
  <c r="AF8" i="7"/>
  <c r="AG23" i="7"/>
  <c r="AG22" i="7"/>
  <c r="AG21" i="7"/>
  <c r="AG20" i="7"/>
  <c r="AG19" i="7"/>
  <c r="AG18" i="7"/>
  <c r="AG17" i="7"/>
  <c r="AG16" i="7"/>
  <c r="AG15" i="7"/>
  <c r="AG14" i="7"/>
  <c r="AG13" i="7"/>
  <c r="AG12" i="7"/>
  <c r="AG11" i="7"/>
  <c r="AG10" i="7"/>
  <c r="AG9" i="7"/>
  <c r="AG8" i="7"/>
  <c r="AD23" i="7"/>
  <c r="AD22" i="7"/>
  <c r="AD21" i="7"/>
  <c r="AD20" i="7"/>
  <c r="AD19" i="7"/>
  <c r="AD18" i="7"/>
  <c r="AD17" i="7"/>
  <c r="AD16" i="7"/>
  <c r="AD15" i="7"/>
  <c r="AD14" i="7"/>
  <c r="AD13" i="7"/>
  <c r="AD12" i="7"/>
  <c r="AD11" i="7"/>
  <c r="AD10" i="7"/>
  <c r="AD9" i="7"/>
  <c r="AD8" i="7"/>
  <c r="AZ23" i="7"/>
  <c r="AZ22" i="7"/>
  <c r="AZ21" i="7"/>
  <c r="AZ20" i="7"/>
  <c r="AZ19" i="7"/>
  <c r="AZ18" i="7"/>
  <c r="AZ17" i="7"/>
  <c r="AZ16" i="7"/>
  <c r="AZ15" i="7"/>
  <c r="AZ14" i="7"/>
  <c r="AZ13" i="7"/>
  <c r="AZ12" i="7"/>
  <c r="AZ11" i="7"/>
  <c r="AZ10" i="7"/>
  <c r="AZ9" i="7"/>
  <c r="AZ8" i="7"/>
  <c r="AY23" i="7"/>
  <c r="AX23" i="7"/>
  <c r="AW23" i="7"/>
  <c r="AV23" i="7"/>
  <c r="AU23" i="7"/>
  <c r="AT23" i="7"/>
  <c r="AS23" i="7"/>
  <c r="AY22" i="7"/>
  <c r="AX22" i="7"/>
  <c r="AW22" i="7"/>
  <c r="AV22" i="7"/>
  <c r="AU22" i="7"/>
  <c r="AT22" i="7"/>
  <c r="AS22" i="7"/>
  <c r="AY21" i="7"/>
  <c r="AX21" i="7"/>
  <c r="AW21" i="7"/>
  <c r="AV21" i="7"/>
  <c r="AU21" i="7"/>
  <c r="AT21" i="7"/>
  <c r="AS21" i="7"/>
  <c r="AY20" i="7"/>
  <c r="AX20" i="7"/>
  <c r="AW20" i="7"/>
  <c r="AV20" i="7"/>
  <c r="AU20" i="7"/>
  <c r="AT20" i="7"/>
  <c r="AS20" i="7"/>
  <c r="AY19" i="7"/>
  <c r="AX19" i="7"/>
  <c r="AW19" i="7"/>
  <c r="AV19" i="7"/>
  <c r="AU19" i="7"/>
  <c r="AT19" i="7"/>
  <c r="AS19" i="7"/>
  <c r="AY18" i="7"/>
  <c r="AX18" i="7"/>
  <c r="AW18" i="7"/>
  <c r="AV18" i="7"/>
  <c r="AU18" i="7"/>
  <c r="AT18" i="7"/>
  <c r="AS18" i="7"/>
  <c r="AY17" i="7"/>
  <c r="AX17" i="7"/>
  <c r="AW17" i="7"/>
  <c r="AV17" i="7"/>
  <c r="AU17" i="7"/>
  <c r="AT17" i="7"/>
  <c r="AS17" i="7"/>
  <c r="AY16" i="7"/>
  <c r="AX16" i="7"/>
  <c r="AW16" i="7"/>
  <c r="AV16" i="7"/>
  <c r="AU16" i="7"/>
  <c r="AT16" i="7"/>
  <c r="AS16" i="7"/>
  <c r="AY15" i="7"/>
  <c r="AX15" i="7"/>
  <c r="AW15" i="7"/>
  <c r="AV15" i="7"/>
  <c r="AU15" i="7"/>
  <c r="AT15" i="7"/>
  <c r="AS15" i="7"/>
  <c r="AY14" i="7"/>
  <c r="AX14" i="7"/>
  <c r="AW14" i="7"/>
  <c r="AV14" i="7"/>
  <c r="AU14" i="7"/>
  <c r="AT14" i="7"/>
  <c r="AS14" i="7"/>
  <c r="AY13" i="7"/>
  <c r="AX13" i="7"/>
  <c r="AW13" i="7"/>
  <c r="AV13" i="7"/>
  <c r="AU13" i="7"/>
  <c r="AT13" i="7"/>
  <c r="AS13" i="7"/>
  <c r="AY12" i="7"/>
  <c r="AX12" i="7"/>
  <c r="AW12" i="7"/>
  <c r="AV12" i="7"/>
  <c r="AU12" i="7"/>
  <c r="AT12" i="7"/>
  <c r="AS12" i="7"/>
  <c r="AY11" i="7"/>
  <c r="AX11" i="7"/>
  <c r="AW11" i="7"/>
  <c r="AV11" i="7"/>
  <c r="AU11" i="7"/>
  <c r="AT11" i="7"/>
  <c r="AS11" i="7"/>
  <c r="AY10" i="7"/>
  <c r="AX10" i="7"/>
  <c r="AW10" i="7"/>
  <c r="AV10" i="7"/>
  <c r="AU10" i="7"/>
  <c r="AT10" i="7"/>
  <c r="AS10" i="7"/>
  <c r="AY9" i="7"/>
  <c r="AX9" i="7"/>
  <c r="AW9" i="7"/>
  <c r="AV9" i="7"/>
  <c r="AU9" i="7"/>
  <c r="AT9" i="7"/>
  <c r="AS9" i="7"/>
  <c r="AY8" i="7"/>
  <c r="AX8" i="7"/>
  <c r="AW8" i="7"/>
  <c r="AV8" i="7"/>
  <c r="AU8" i="7"/>
  <c r="AT8" i="7"/>
  <c r="AS8" i="7"/>
  <c r="AC23" i="7"/>
  <c r="AC22" i="7"/>
  <c r="AC21" i="7"/>
  <c r="AC20" i="7"/>
  <c r="AC19" i="7"/>
  <c r="AC18" i="7"/>
  <c r="AC17" i="7"/>
  <c r="AC16" i="7"/>
  <c r="AC15" i="7"/>
  <c r="AC14" i="7"/>
  <c r="AC13" i="7"/>
  <c r="AC12" i="7"/>
  <c r="AC11" i="7"/>
  <c r="AC10" i="7"/>
  <c r="AC9" i="7"/>
  <c r="AC8" i="7"/>
  <c r="AB23" i="7"/>
  <c r="AA23" i="7"/>
  <c r="Z23" i="7"/>
  <c r="Y23" i="7"/>
  <c r="X23" i="7"/>
  <c r="W23" i="7"/>
  <c r="V23" i="7"/>
  <c r="U23" i="7"/>
  <c r="AB22" i="7"/>
  <c r="AA22" i="7"/>
  <c r="Z22" i="7"/>
  <c r="Y22" i="7"/>
  <c r="X22" i="7"/>
  <c r="W22" i="7"/>
  <c r="V22" i="7"/>
  <c r="U22" i="7"/>
  <c r="AB21" i="7"/>
  <c r="AA21" i="7"/>
  <c r="Z21" i="7"/>
  <c r="Y21" i="7"/>
  <c r="X21" i="7"/>
  <c r="W21" i="7"/>
  <c r="V21" i="7"/>
  <c r="U21" i="7"/>
  <c r="AB20" i="7"/>
  <c r="AA20" i="7"/>
  <c r="Z20" i="7"/>
  <c r="Y20" i="7"/>
  <c r="X20" i="7"/>
  <c r="W20" i="7"/>
  <c r="V20" i="7"/>
  <c r="U20" i="7"/>
  <c r="AB19" i="7"/>
  <c r="AA19" i="7"/>
  <c r="Z19" i="7"/>
  <c r="Y19" i="7"/>
  <c r="X19" i="7"/>
  <c r="W19" i="7"/>
  <c r="V19" i="7"/>
  <c r="U19" i="7"/>
  <c r="AB18" i="7"/>
  <c r="AA18" i="7"/>
  <c r="Z18" i="7"/>
  <c r="Y18" i="7"/>
  <c r="X18" i="7"/>
  <c r="W18" i="7"/>
  <c r="V18" i="7"/>
  <c r="U18" i="7"/>
  <c r="AB17" i="7"/>
  <c r="AA17" i="7"/>
  <c r="Z17" i="7"/>
  <c r="Y17" i="7"/>
  <c r="X17" i="7"/>
  <c r="W17" i="7"/>
  <c r="V17" i="7"/>
  <c r="U17" i="7"/>
  <c r="AB16" i="7"/>
  <c r="AA16" i="7"/>
  <c r="Z16" i="7"/>
  <c r="Y16" i="7"/>
  <c r="X16" i="7"/>
  <c r="W16" i="7"/>
  <c r="V16" i="7"/>
  <c r="U16" i="7"/>
  <c r="AB15" i="7"/>
  <c r="AA15" i="7"/>
  <c r="Z15" i="7"/>
  <c r="Y15" i="7"/>
  <c r="X15" i="7"/>
  <c r="W15" i="7"/>
  <c r="V15" i="7"/>
  <c r="U15" i="7"/>
  <c r="AB14" i="7"/>
  <c r="AA14" i="7"/>
  <c r="Z14" i="7"/>
  <c r="Y14" i="7"/>
  <c r="X14" i="7"/>
  <c r="W14" i="7"/>
  <c r="V14" i="7"/>
  <c r="U14" i="7"/>
  <c r="AB13" i="7"/>
  <c r="AA13" i="7"/>
  <c r="Z13" i="7"/>
  <c r="Y13" i="7"/>
  <c r="X13" i="7"/>
  <c r="W13" i="7"/>
  <c r="V13" i="7"/>
  <c r="U13" i="7"/>
  <c r="AB12" i="7"/>
  <c r="AA12" i="7"/>
  <c r="Z12" i="7"/>
  <c r="Y12" i="7"/>
  <c r="X12" i="7"/>
  <c r="W12" i="7"/>
  <c r="V12" i="7"/>
  <c r="U12" i="7"/>
  <c r="AB11" i="7"/>
  <c r="AA11" i="7"/>
  <c r="Z11" i="7"/>
  <c r="Y11" i="7"/>
  <c r="X11" i="7"/>
  <c r="W11" i="7"/>
  <c r="V11" i="7"/>
  <c r="U11" i="7"/>
  <c r="AB10" i="7"/>
  <c r="AA10" i="7"/>
  <c r="Z10" i="7"/>
  <c r="Y10" i="7"/>
  <c r="X10" i="7"/>
  <c r="W10" i="7"/>
  <c r="V10" i="7"/>
  <c r="U10" i="7"/>
  <c r="AB9" i="7"/>
  <c r="AA9" i="7"/>
  <c r="Z9" i="7"/>
  <c r="Y9" i="7"/>
  <c r="X9" i="7"/>
  <c r="W9" i="7"/>
  <c r="V9" i="7"/>
  <c r="U9" i="7"/>
  <c r="AB8" i="7"/>
  <c r="AA8" i="7"/>
  <c r="Z8" i="7"/>
  <c r="Y8" i="7"/>
  <c r="X8" i="7"/>
  <c r="W8" i="7"/>
  <c r="V8" i="7"/>
  <c r="U8" i="7"/>
  <c r="AB7" i="7"/>
  <c r="AA7" i="7"/>
  <c r="Z7" i="7"/>
  <c r="Y7" i="7"/>
  <c r="X7" i="7"/>
  <c r="W7" i="7"/>
  <c r="V7" i="7"/>
  <c r="U7" i="7"/>
  <c r="E51" i="3"/>
  <c r="E50" i="3"/>
  <c r="E49" i="3"/>
  <c r="E48" i="3"/>
  <c r="E47" i="3"/>
  <c r="E46" i="3"/>
  <c r="E45" i="3"/>
  <c r="E44" i="3"/>
  <c r="E43" i="3"/>
  <c r="E42" i="3"/>
  <c r="E41" i="3"/>
  <c r="E40" i="3"/>
  <c r="E39" i="3"/>
  <c r="E38" i="3"/>
  <c r="E37" i="3"/>
  <c r="E36" i="3"/>
  <c r="E29" i="3"/>
  <c r="E28" i="3"/>
  <c r="E27" i="3"/>
  <c r="E26" i="3"/>
  <c r="E25" i="3"/>
  <c r="R7" i="3"/>
  <c r="R8" i="3"/>
  <c r="R9" i="3"/>
  <c r="R10" i="3"/>
  <c r="R11" i="3"/>
  <c r="R12" i="3"/>
  <c r="R13" i="3"/>
  <c r="R14" i="3"/>
  <c r="R15" i="3"/>
  <c r="R16" i="3"/>
  <c r="R17" i="3"/>
  <c r="R18" i="3"/>
  <c r="R19" i="3"/>
  <c r="R20" i="3"/>
  <c r="R25" i="3" s="1"/>
  <c r="R6" i="3"/>
  <c r="Q7" i="3"/>
  <c r="Q8" i="3"/>
  <c r="Q9" i="3"/>
  <c r="Q10" i="3"/>
  <c r="Q11" i="3"/>
  <c r="Q12" i="3"/>
  <c r="Q13" i="3"/>
  <c r="Q14" i="3"/>
  <c r="Q15" i="3"/>
  <c r="Q16" i="3"/>
  <c r="Q17" i="3"/>
  <c r="Q18" i="3"/>
  <c r="Q19" i="3"/>
  <c r="Q20" i="3"/>
  <c r="Q25" i="3" s="1"/>
  <c r="Q6" i="3"/>
  <c r="P7" i="3"/>
  <c r="P8" i="3"/>
  <c r="P9" i="3"/>
  <c r="P10" i="3"/>
  <c r="P11" i="3"/>
  <c r="P12" i="3"/>
  <c r="P13" i="3"/>
  <c r="P14" i="3"/>
  <c r="P15" i="3"/>
  <c r="P16" i="3"/>
  <c r="P17" i="3"/>
  <c r="P18" i="3"/>
  <c r="P19" i="3"/>
  <c r="P20" i="3"/>
  <c r="P25" i="3" s="1"/>
  <c r="P6" i="3"/>
  <c r="O7" i="3"/>
  <c r="O8" i="3"/>
  <c r="O9" i="3"/>
  <c r="O10" i="3"/>
  <c r="O11" i="3"/>
  <c r="O12" i="3"/>
  <c r="O13" i="3"/>
  <c r="O14" i="3"/>
  <c r="O15" i="3"/>
  <c r="O16" i="3"/>
  <c r="O17" i="3"/>
  <c r="O18" i="3"/>
  <c r="O19" i="3"/>
  <c r="O20" i="3"/>
  <c r="O25" i="3" s="1"/>
  <c r="O6" i="3"/>
  <c r="N7" i="3"/>
  <c r="N8" i="3"/>
  <c r="N9" i="3"/>
  <c r="N10" i="3"/>
  <c r="N11" i="3"/>
  <c r="N12" i="3"/>
  <c r="N13" i="3"/>
  <c r="N14" i="3"/>
  <c r="N15" i="3"/>
  <c r="N16" i="3"/>
  <c r="N17" i="3"/>
  <c r="N18" i="3"/>
  <c r="N19" i="3"/>
  <c r="N20" i="3"/>
  <c r="N25" i="3" s="1"/>
  <c r="N6" i="3"/>
  <c r="M7" i="3"/>
  <c r="M8" i="3"/>
  <c r="M9" i="3"/>
  <c r="M10" i="3"/>
  <c r="M11" i="3"/>
  <c r="M12" i="3"/>
  <c r="M13" i="3"/>
  <c r="M14" i="3"/>
  <c r="M15" i="3"/>
  <c r="M16" i="3"/>
  <c r="M17" i="3"/>
  <c r="M18" i="3"/>
  <c r="M19" i="3"/>
  <c r="M20" i="3"/>
  <c r="M25" i="3" s="1"/>
  <c r="M6" i="3"/>
  <c r="L7" i="3"/>
  <c r="L8" i="3"/>
  <c r="L9" i="3"/>
  <c r="L10" i="3"/>
  <c r="L11" i="3"/>
  <c r="L12" i="3"/>
  <c r="L13" i="3"/>
  <c r="L14" i="3"/>
  <c r="L15" i="3"/>
  <c r="L16" i="3"/>
  <c r="L17" i="3"/>
  <c r="L18" i="3"/>
  <c r="L19" i="3"/>
  <c r="L20" i="3"/>
  <c r="L25" i="3" s="1"/>
  <c r="L6" i="3"/>
  <c r="K7" i="3"/>
  <c r="K8" i="3"/>
  <c r="K9" i="3"/>
  <c r="K10" i="3"/>
  <c r="K11" i="3"/>
  <c r="K12" i="3"/>
  <c r="K13" i="3"/>
  <c r="K14" i="3"/>
  <c r="K15" i="3"/>
  <c r="K16" i="3"/>
  <c r="K17" i="3"/>
  <c r="K18" i="3"/>
  <c r="K19" i="3"/>
  <c r="K20" i="3"/>
  <c r="K25" i="3" s="1"/>
  <c r="K6" i="3"/>
  <c r="J6" i="3"/>
  <c r="J7" i="3"/>
  <c r="J8" i="3"/>
  <c r="J9" i="3"/>
  <c r="J10" i="3"/>
  <c r="J11" i="3"/>
  <c r="J12" i="3"/>
  <c r="J13" i="3"/>
  <c r="J14" i="3"/>
  <c r="J15" i="3"/>
  <c r="J16" i="3"/>
  <c r="J17" i="3"/>
  <c r="J18" i="3"/>
  <c r="J19" i="3"/>
  <c r="J20" i="3"/>
  <c r="J25" i="3" s="1"/>
  <c r="I7" i="3"/>
  <c r="I8" i="3"/>
  <c r="I9" i="3"/>
  <c r="I10" i="3"/>
  <c r="I11" i="3"/>
  <c r="I12" i="3"/>
  <c r="I13" i="3"/>
  <c r="I14" i="3"/>
  <c r="I15" i="3"/>
  <c r="I16" i="3"/>
  <c r="I17" i="3"/>
  <c r="I18" i="3"/>
  <c r="I19" i="3"/>
  <c r="I20" i="3"/>
  <c r="I25" i="3" s="1"/>
  <c r="I6" i="3"/>
  <c r="H7" i="3"/>
  <c r="H8" i="3"/>
  <c r="H9" i="3"/>
  <c r="H10" i="3"/>
  <c r="H11" i="3"/>
  <c r="H12" i="3"/>
  <c r="H13" i="3"/>
  <c r="H14" i="3"/>
  <c r="H15" i="3"/>
  <c r="H16" i="3"/>
  <c r="H17" i="3"/>
  <c r="H18" i="3"/>
  <c r="H19" i="3"/>
  <c r="H20" i="3"/>
  <c r="H25" i="3" s="1"/>
  <c r="H6" i="3"/>
  <c r="G7" i="3"/>
  <c r="G8" i="3"/>
  <c r="G9" i="3"/>
  <c r="G10" i="3"/>
  <c r="G11" i="3"/>
  <c r="G12" i="3"/>
  <c r="G13" i="3"/>
  <c r="G14" i="3"/>
  <c r="G15" i="3"/>
  <c r="G16" i="3"/>
  <c r="G17" i="3"/>
  <c r="G18" i="3"/>
  <c r="G19" i="3"/>
  <c r="G20" i="3"/>
  <c r="G25" i="3" s="1"/>
  <c r="G6" i="3"/>
  <c r="F7" i="3"/>
  <c r="F8" i="3"/>
  <c r="F9" i="3"/>
  <c r="F10" i="3"/>
  <c r="F11" i="3"/>
  <c r="F12" i="3"/>
  <c r="F13" i="3"/>
  <c r="F14" i="3"/>
  <c r="F15" i="3"/>
  <c r="F16" i="3"/>
  <c r="F17" i="3"/>
  <c r="F18" i="3"/>
  <c r="F19" i="3"/>
  <c r="F20" i="3"/>
  <c r="F25" i="3" s="1"/>
  <c r="F6" i="3"/>
  <c r="D7" i="3"/>
  <c r="D8" i="3"/>
  <c r="D9" i="3"/>
  <c r="D10" i="3"/>
  <c r="D11" i="3"/>
  <c r="D12" i="3"/>
  <c r="D13" i="3"/>
  <c r="D14" i="3"/>
  <c r="D15" i="3"/>
  <c r="D16" i="3"/>
  <c r="D17" i="3"/>
  <c r="D18" i="3"/>
  <c r="D19" i="3"/>
  <c r="D20" i="3"/>
  <c r="D25" i="3" s="1"/>
  <c r="D6" i="3"/>
  <c r="C7" i="3"/>
  <c r="C8" i="3"/>
  <c r="C9" i="3"/>
  <c r="C10" i="3"/>
  <c r="C11" i="3"/>
  <c r="C12" i="3"/>
  <c r="C13" i="3"/>
  <c r="C14" i="3"/>
  <c r="C15" i="3"/>
  <c r="C16" i="3"/>
  <c r="C17" i="3"/>
  <c r="C18" i="3"/>
  <c r="C19" i="3"/>
  <c r="C20" i="3"/>
  <c r="C25" i="3" s="1"/>
  <c r="C6" i="3"/>
  <c r="B9" i="3"/>
  <c r="B10" i="3"/>
  <c r="B12" i="3"/>
  <c r="B13" i="3"/>
  <c r="B14" i="3"/>
  <c r="B15" i="3"/>
  <c r="B16" i="3"/>
  <c r="B17" i="3"/>
  <c r="B18" i="3"/>
  <c r="B19" i="3"/>
  <c r="B20" i="3"/>
  <c r="B25" i="3" s="1"/>
  <c r="B11" i="3"/>
  <c r="B45" i="3" l="1"/>
  <c r="C49" i="3"/>
  <c r="D48" i="3"/>
  <c r="F47" i="3"/>
  <c r="F39" i="3"/>
  <c r="G46" i="3"/>
  <c r="H45" i="3"/>
  <c r="I36" i="3"/>
  <c r="J50" i="3"/>
  <c r="C41" i="3"/>
  <c r="D40" i="3"/>
  <c r="L45" i="3"/>
  <c r="R47" i="3"/>
  <c r="J42" i="3"/>
  <c r="K50" i="3"/>
  <c r="K42" i="3"/>
  <c r="L41" i="3"/>
  <c r="M48" i="3"/>
  <c r="M40" i="3"/>
  <c r="N47" i="3"/>
  <c r="N39" i="3"/>
  <c r="O38" i="3"/>
  <c r="P45" i="3"/>
  <c r="Q36" i="3"/>
  <c r="B42" i="3"/>
  <c r="C48" i="3"/>
  <c r="D47" i="3"/>
  <c r="F38" i="3"/>
  <c r="H44" i="3"/>
  <c r="J49" i="3"/>
  <c r="B50" i="3"/>
  <c r="B41" i="3"/>
  <c r="C46" i="3"/>
  <c r="C38" i="3"/>
  <c r="D42" i="3"/>
  <c r="F37" i="3"/>
  <c r="F44" i="3"/>
  <c r="G43" i="3"/>
  <c r="H50" i="3"/>
  <c r="H38" i="3"/>
  <c r="I49" i="3"/>
  <c r="I41" i="3"/>
  <c r="J47" i="3"/>
  <c r="J39" i="3"/>
  <c r="K47" i="3"/>
  <c r="K39" i="3"/>
  <c r="L46" i="3"/>
  <c r="L39" i="3"/>
  <c r="M45" i="3"/>
  <c r="N37" i="3"/>
  <c r="N44" i="3"/>
  <c r="O43" i="3"/>
  <c r="P50" i="3"/>
  <c r="P38" i="3"/>
  <c r="Q49" i="3"/>
  <c r="Q37" i="3"/>
  <c r="R48" i="3"/>
  <c r="R41" i="3"/>
  <c r="B49" i="3"/>
  <c r="D44" i="3"/>
  <c r="G50" i="3"/>
  <c r="H41" i="3"/>
  <c r="J46" i="3"/>
  <c r="K38" i="3"/>
  <c r="N43" i="3"/>
  <c r="P49" i="3"/>
  <c r="Q48" i="3"/>
  <c r="R39" i="3"/>
  <c r="B40" i="3"/>
  <c r="G42" i="3"/>
  <c r="I48" i="3"/>
  <c r="K46" i="3"/>
  <c r="M44" i="3"/>
  <c r="P41" i="3"/>
  <c r="B48" i="3"/>
  <c r="F42" i="3"/>
  <c r="H40" i="3"/>
  <c r="J37" i="3"/>
  <c r="L44" i="3"/>
  <c r="M43" i="3"/>
  <c r="N50" i="3"/>
  <c r="N42" i="3"/>
  <c r="O49" i="3"/>
  <c r="O41" i="3"/>
  <c r="P48" i="3"/>
  <c r="P40" i="3"/>
  <c r="Q47" i="3"/>
  <c r="Q39" i="3"/>
  <c r="R46" i="3"/>
  <c r="R38" i="3"/>
  <c r="D37" i="3"/>
  <c r="F43" i="3"/>
  <c r="H49" i="3"/>
  <c r="I40" i="3"/>
  <c r="J38" i="3"/>
  <c r="M37" i="3"/>
  <c r="O50" i="3"/>
  <c r="C37" i="3"/>
  <c r="D43" i="3"/>
  <c r="G49" i="3"/>
  <c r="H48" i="3"/>
  <c r="I39" i="3"/>
  <c r="L37" i="3"/>
  <c r="B47" i="3"/>
  <c r="F41" i="3"/>
  <c r="G40" i="3"/>
  <c r="H47" i="3"/>
  <c r="H39" i="3"/>
  <c r="I46" i="3"/>
  <c r="I38" i="3"/>
  <c r="K37" i="3"/>
  <c r="K44" i="3"/>
  <c r="L43" i="3"/>
  <c r="M50" i="3"/>
  <c r="M42" i="3"/>
  <c r="N49" i="3"/>
  <c r="N41" i="3"/>
  <c r="O48" i="3"/>
  <c r="O40" i="3"/>
  <c r="P47" i="3"/>
  <c r="P39" i="3"/>
  <c r="Q46" i="3"/>
  <c r="Q38" i="3"/>
  <c r="R45" i="3"/>
  <c r="C45" i="3"/>
  <c r="O42" i="3"/>
  <c r="Q40" i="3"/>
  <c r="C44" i="3"/>
  <c r="F50" i="3"/>
  <c r="G41" i="3"/>
  <c r="I47" i="3"/>
  <c r="J45" i="3"/>
  <c r="K45" i="3"/>
  <c r="F49" i="3"/>
  <c r="G48" i="3"/>
  <c r="B46" i="3"/>
  <c r="C50" i="3"/>
  <c r="C42" i="3"/>
  <c r="D49" i="3"/>
  <c r="D41" i="3"/>
  <c r="J43" i="3"/>
  <c r="R37" i="3"/>
  <c r="G38" i="3"/>
  <c r="I44" i="3"/>
  <c r="O46" i="3"/>
  <c r="Q44" i="3"/>
  <c r="R43" i="3"/>
  <c r="F46" i="3"/>
  <c r="H37" i="3"/>
  <c r="I43" i="3"/>
  <c r="K49" i="3"/>
  <c r="K41" i="3"/>
  <c r="L48" i="3"/>
  <c r="L40" i="3"/>
  <c r="M47" i="3"/>
  <c r="M39" i="3"/>
  <c r="N46" i="3"/>
  <c r="N38" i="3"/>
  <c r="O45" i="3"/>
  <c r="P37" i="3"/>
  <c r="P44" i="3"/>
  <c r="Q43" i="3"/>
  <c r="R50" i="3"/>
  <c r="R42" i="3"/>
  <c r="L49" i="3"/>
  <c r="B44" i="3"/>
  <c r="C40" i="3"/>
  <c r="D39" i="3"/>
  <c r="G45" i="3"/>
  <c r="J41" i="3"/>
  <c r="B43" i="3"/>
  <c r="C47" i="3"/>
  <c r="C39" i="3"/>
  <c r="D46" i="3"/>
  <c r="D38" i="3"/>
  <c r="F45" i="3"/>
  <c r="G37" i="3"/>
  <c r="G44" i="3"/>
  <c r="H43" i="3"/>
  <c r="I50" i="3"/>
  <c r="I42" i="3"/>
  <c r="J48" i="3"/>
  <c r="J40" i="3"/>
  <c r="K48" i="3"/>
  <c r="K40" i="3"/>
  <c r="L47" i="3"/>
  <c r="M46" i="3"/>
  <c r="N45" i="3"/>
  <c r="O44" i="3"/>
  <c r="Q50" i="3"/>
  <c r="R49" i="3"/>
  <c r="B36" i="3"/>
  <c r="G39" i="3"/>
  <c r="M41" i="3"/>
  <c r="K43" i="3"/>
  <c r="I45" i="3"/>
  <c r="P46" i="3"/>
  <c r="F48" i="3"/>
  <c r="C51" i="3"/>
  <c r="C36" i="3"/>
  <c r="K36" i="3"/>
  <c r="B37" i="3"/>
  <c r="D51" i="3"/>
  <c r="L51" i="3"/>
  <c r="I37" i="3"/>
  <c r="C43" i="3"/>
  <c r="Q45" i="3"/>
  <c r="O47" i="3"/>
  <c r="N48" i="3"/>
  <c r="K51" i="3"/>
  <c r="D36" i="3"/>
  <c r="L36" i="3"/>
  <c r="B38" i="3"/>
  <c r="M51" i="3"/>
  <c r="J36" i="3"/>
  <c r="O39" i="3"/>
  <c r="N40" i="3"/>
  <c r="L42" i="3"/>
  <c r="J44" i="3"/>
  <c r="H46" i="3"/>
  <c r="G47" i="3"/>
  <c r="M49" i="3"/>
  <c r="L50" i="3"/>
  <c r="M36" i="3"/>
  <c r="B39" i="3"/>
  <c r="D45" i="3"/>
  <c r="F51" i="3"/>
  <c r="N51" i="3"/>
  <c r="R36" i="3"/>
  <c r="F40" i="3"/>
  <c r="R44" i="3"/>
  <c r="D50" i="3"/>
  <c r="F36" i="3"/>
  <c r="N36" i="3"/>
  <c r="L38" i="3"/>
  <c r="R40" i="3"/>
  <c r="Q41" i="3"/>
  <c r="H42" i="3"/>
  <c r="P42" i="3"/>
  <c r="G51" i="3"/>
  <c r="O51" i="3"/>
  <c r="G36" i="3"/>
  <c r="O36" i="3"/>
  <c r="M38" i="3"/>
  <c r="Q42" i="3"/>
  <c r="P43" i="3"/>
  <c r="H51" i="3"/>
  <c r="P51" i="3"/>
  <c r="H36" i="3"/>
  <c r="P36" i="3"/>
  <c r="O37" i="3"/>
  <c r="I51" i="3"/>
  <c r="Q51" i="3"/>
  <c r="B51" i="3"/>
  <c r="J51" i="3"/>
  <c r="R51" i="3"/>
  <c r="R29" i="3"/>
  <c r="C29" i="3"/>
  <c r="F29" i="3"/>
  <c r="D29" i="3"/>
  <c r="G29" i="3"/>
  <c r="P29" i="3"/>
  <c r="B29" i="3"/>
  <c r="L28" i="3"/>
  <c r="M28" i="3"/>
  <c r="R28" i="3"/>
  <c r="G28" i="3"/>
  <c r="O28" i="3"/>
  <c r="N28" i="3"/>
  <c r="F28" i="3"/>
  <c r="D28" i="3"/>
  <c r="C28" i="3"/>
  <c r="K28" i="3"/>
  <c r="I28" i="3"/>
  <c r="Q28" i="3"/>
  <c r="H28" i="3"/>
  <c r="P28" i="3"/>
  <c r="J28" i="3"/>
  <c r="B28" i="3"/>
  <c r="C26" i="3"/>
  <c r="C27" i="3"/>
  <c r="D26" i="3"/>
  <c r="D27" i="3"/>
  <c r="F26" i="3"/>
  <c r="F27" i="3"/>
  <c r="G26" i="3"/>
  <c r="G27" i="3"/>
  <c r="H26" i="3"/>
  <c r="H27" i="3"/>
  <c r="H29" i="3" s="1"/>
  <c r="I26" i="3"/>
  <c r="I27" i="3"/>
  <c r="I29" i="3" s="1"/>
  <c r="J27" i="3"/>
  <c r="J29" i="3" s="1"/>
  <c r="K26" i="3"/>
  <c r="K27" i="3"/>
  <c r="K29" i="3" s="1"/>
  <c r="L26" i="3"/>
  <c r="L27" i="3"/>
  <c r="L29" i="3" s="1"/>
  <c r="M26" i="3"/>
  <c r="M27" i="3"/>
  <c r="M29" i="3" s="1"/>
  <c r="N26" i="3"/>
  <c r="N27" i="3"/>
  <c r="N29" i="3" s="1"/>
  <c r="O26" i="3"/>
  <c r="O27" i="3"/>
  <c r="O29" i="3" s="1"/>
  <c r="P26" i="3"/>
  <c r="P27" i="3"/>
  <c r="Q26" i="3"/>
  <c r="Q27" i="3"/>
  <c r="Q29" i="3" s="1"/>
  <c r="R26" i="3"/>
  <c r="R27" i="3"/>
  <c r="B27" i="3"/>
  <c r="J26" i="3"/>
  <c r="B26" i="3"/>
  <c r="T46" i="3" l="1"/>
  <c r="T50" i="3"/>
  <c r="T41" i="3"/>
  <c r="T51" i="3"/>
  <c r="T44" i="3"/>
  <c r="T38" i="3"/>
  <c r="T40" i="3"/>
  <c r="T43" i="3"/>
  <c r="T48" i="3"/>
  <c r="T49" i="3"/>
  <c r="T47" i="3"/>
  <c r="T37" i="3"/>
  <c r="T39" i="3"/>
  <c r="T42" i="3"/>
  <c r="T45" i="3"/>
  <c r="T3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tc={D0BE99E4-A459-47B6-9D32-61B3FA18042E}</author>
  </authors>
  <commentList>
    <comment ref="E5" authorId="0" shapeId="0" xr:uid="{D0BE99E4-A459-47B6-9D32-61B3FA18042E}">
      <text>
        <t>[Threaded comment]
Your version of Excel allows you to read this threaded comment; however, any edits to it will get removed if the file is opened in a newer version of Excel. Learn more: https://go.microsoft.com/fwlink/?linkid=870924
Comment:
    This single value or at least one of the values below in the same column, should have an own mp4-file (later)!</t>
      </text>
    </comment>
  </commentList>
</comments>
</file>

<file path=xl/sharedStrings.xml><?xml version="1.0" encoding="utf-8"?>
<sst xmlns="http://schemas.openxmlformats.org/spreadsheetml/2006/main" count="1245" uniqueCount="543">
  <si>
    <t>Type</t>
  </si>
  <si>
    <t>Attributes</t>
  </si>
  <si>
    <t>Measurable Points</t>
  </si>
  <si>
    <t>More exactly?</t>
  </si>
  <si>
    <t>URL</t>
  </si>
  <si>
    <t>Machine Scores</t>
  </si>
  <si>
    <t>Pubic vs Private Wifi</t>
  </si>
  <si>
    <t>Detecting what kind of Wifi the user uses on a daily basis, high score for Private Wifi, lower score for Public</t>
  </si>
  <si>
    <t>Please, create an mp4-file about the detection process in case of one single data!</t>
  </si>
  <si>
    <t>?</t>
  </si>
  <si>
    <t>Devices in the LAN</t>
  </si>
  <si>
    <t>Checking if the devices connected to the LAN or constant or new devices are connected regularly, new devices could mean the password is shared often, which can be a risk</t>
  </si>
  <si>
    <t>Quality of hardware</t>
  </si>
  <si>
    <t>Checking if the networking hardware is outdated, needs updated or totally compliant</t>
  </si>
  <si>
    <t>Number of Firewallls</t>
  </si>
  <si>
    <t>Checking how many firewalls are used in the office connection</t>
  </si>
  <si>
    <t>Settings on Firewall</t>
  </si>
  <si>
    <t>Checking if Firewalls are optimised to best setting or are the settings too weak</t>
  </si>
  <si>
    <t>VPN</t>
  </si>
  <si>
    <t>Does the user use VPN every time they log into the system</t>
  </si>
  <si>
    <t>Antivirus Results</t>
  </si>
  <si>
    <t xml:space="preserve">Regularly keeping track of the Antivirus results </t>
  </si>
  <si>
    <t>Software Updates</t>
  </si>
  <si>
    <t>Measuring how quickly are softwares updated, when recoommed, and if old versions are still used of company softwares</t>
  </si>
  <si>
    <t>Intrusion Detection System (IDS) Alerts</t>
  </si>
  <si>
    <t>Keeping a track of how many alerts are generated on a daily baisis and keeping a weekly and monthly average scores</t>
  </si>
  <si>
    <t>Network Traffic Analysis</t>
  </si>
  <si>
    <t>Analyse if there are anomolies in the network traffic based on average and usual traffic</t>
  </si>
  <si>
    <t>Human Scores</t>
  </si>
  <si>
    <t>Using unauthorized websites</t>
  </si>
  <si>
    <t>If the user only work related websites, or does also use social media or suspicious websites on work laptop</t>
  </si>
  <si>
    <t>Complaince with accounts</t>
  </si>
  <si>
    <t>Is the system used for personal accounts of the user or someone else</t>
  </si>
  <si>
    <t>Stress</t>
  </si>
  <si>
    <t>If the user works daily more than 12 hours, it could be a small, but predictable reason for loosing focus and might cause security risk</t>
  </si>
  <si>
    <t>Phishing Email Testing</t>
  </si>
  <si>
    <t>Measuring how the user reacts to company controlled testings of phishing emails</t>
  </si>
  <si>
    <t>Trainings score</t>
  </si>
  <si>
    <t>How often the user does the recommeded trainings and how quickly and well are the mandatory security trainings done</t>
  </si>
  <si>
    <t>Questionaire</t>
  </si>
  <si>
    <t>Every Month a mandatory questionare on Passwords such as How often are passwords changes, quality of passwords etc.</t>
  </si>
  <si>
    <t>Authorized Softwares</t>
  </si>
  <si>
    <t>If the user only uses authorized softwares or are unauthorised softwares installed in the system</t>
  </si>
  <si>
    <t>Attribute ID</t>
  </si>
  <si>
    <t>A1</t>
  </si>
  <si>
    <t>A2</t>
  </si>
  <si>
    <t>A3</t>
  </si>
  <si>
    <t>A4</t>
  </si>
  <si>
    <t>A5</t>
  </si>
  <si>
    <t>A6</t>
  </si>
  <si>
    <t>A7</t>
  </si>
  <si>
    <t>A8</t>
  </si>
  <si>
    <t>A9</t>
  </si>
  <si>
    <t>A10</t>
  </si>
  <si>
    <t>A11</t>
  </si>
  <si>
    <t>A12</t>
  </si>
  <si>
    <t>A13</t>
  </si>
  <si>
    <t>A14</t>
  </si>
  <si>
    <t>A15</t>
  </si>
  <si>
    <t>A16</t>
  </si>
  <si>
    <t>A17</t>
  </si>
  <si>
    <t>Attribute Name</t>
  </si>
  <si>
    <t>Layers of the Firewall</t>
  </si>
  <si>
    <t>No. of Devices connected to the wifi network</t>
  </si>
  <si>
    <t>How many times is the Wifi password changed in a month</t>
  </si>
  <si>
    <t>Length of Wifi encryption Key</t>
  </si>
  <si>
    <t xml:space="preserve">Year of the Router </t>
  </si>
  <si>
    <t>Year of the User Device</t>
  </si>
  <si>
    <t>Number of Days since the last Software Update</t>
  </si>
  <si>
    <t>How many Threats Detected by the Antivirus software in the last month</t>
  </si>
  <si>
    <t>Intrusion Detection System</t>
  </si>
  <si>
    <t>Total Amount of downloaded Data in Last week</t>
  </si>
  <si>
    <t>Total Number of Files Downloaded in Last Week</t>
  </si>
  <si>
    <t>Percent of total Logins hours when VPN was used</t>
  </si>
  <si>
    <t>How many times user visited Blacklisted websites by company Last week</t>
  </si>
  <si>
    <t>How many times Personal Accounts were used to Login in the last week</t>
  </si>
  <si>
    <t>How many days beyond 12 hours per day were worked in the last week</t>
  </si>
  <si>
    <t>How many times the user downloaded company Unauthorised Softwares</t>
  </si>
  <si>
    <t>Attribute Unit</t>
  </si>
  <si>
    <t>Integer Number</t>
  </si>
  <si>
    <t>Integer number</t>
  </si>
  <si>
    <t>Bits</t>
  </si>
  <si>
    <t>Year</t>
  </si>
  <si>
    <t>Days</t>
  </si>
  <si>
    <t>Integer</t>
  </si>
  <si>
    <t>GB</t>
  </si>
  <si>
    <t>Percentage</t>
  </si>
  <si>
    <t>Hours</t>
  </si>
  <si>
    <t>Attribute Direction</t>
  </si>
  <si>
    <t>Test Subject : Mr. K</t>
  </si>
  <si>
    <t>Mr. L</t>
  </si>
  <si>
    <t>Mr. J</t>
  </si>
  <si>
    <t>Mr. P</t>
  </si>
  <si>
    <t>Mr. T</t>
  </si>
  <si>
    <t>Mr. W</t>
  </si>
  <si>
    <t>Mr. Z</t>
  </si>
  <si>
    <t>Mr. I</t>
  </si>
  <si>
    <t>Mr. Q</t>
  </si>
  <si>
    <t>Mr. U</t>
  </si>
  <si>
    <t>Mr. A</t>
  </si>
  <si>
    <t>Mr. D</t>
  </si>
  <si>
    <t>Mr. Y</t>
  </si>
  <si>
    <t>Mr. H</t>
  </si>
  <si>
    <t>Mr. C</t>
  </si>
  <si>
    <t>Mr. N</t>
  </si>
  <si>
    <t>Max</t>
  </si>
  <si>
    <t>Min</t>
  </si>
  <si>
    <t>Average</t>
  </si>
  <si>
    <t>Standard Deviation</t>
  </si>
  <si>
    <t>Medien</t>
  </si>
  <si>
    <t>Mode</t>
  </si>
  <si>
    <t>How to get the data</t>
  </si>
  <si>
    <t>Firewall settings</t>
  </si>
  <si>
    <t>Router Admin Interface</t>
  </si>
  <si>
    <t>Router Logs</t>
  </si>
  <si>
    <t>Router Settings</t>
  </si>
  <si>
    <t>Physical Label</t>
  </si>
  <si>
    <t>Physical Label + Bios</t>
  </si>
  <si>
    <t>OS Update History</t>
  </si>
  <si>
    <t>Antivirus Logs</t>
  </si>
  <si>
    <t>IDS logs</t>
  </si>
  <si>
    <t>Eg. Windows Active Montor&gt; Network&gt;Data</t>
  </si>
  <si>
    <t>Web Browser Download History</t>
  </si>
  <si>
    <t>System Logs</t>
  </si>
  <si>
    <t>Website Visit Data</t>
  </si>
  <si>
    <t>Login Logs</t>
  </si>
  <si>
    <t>Login and Logout Logs</t>
  </si>
  <si>
    <t>Download Logs</t>
  </si>
  <si>
    <t>Manually Possible</t>
  </si>
  <si>
    <t>Yes</t>
  </si>
  <si>
    <t>yes</t>
  </si>
  <si>
    <t>Automation</t>
  </si>
  <si>
    <t xml:space="preserve">Possible with API </t>
  </si>
  <si>
    <t>Possibe with Python script</t>
  </si>
  <si>
    <t>Possible with API</t>
  </si>
  <si>
    <t>Possibe with Python Requests Library</t>
  </si>
  <si>
    <t>Challenging</t>
  </si>
  <si>
    <t>Possible with Python</t>
  </si>
  <si>
    <t>Python Scripting</t>
  </si>
  <si>
    <t>Yes with Pythong Scripting</t>
  </si>
  <si>
    <t>Yes with Python scripting</t>
  </si>
  <si>
    <t>Yes with Python Script</t>
  </si>
  <si>
    <t>Yes, but challenging</t>
  </si>
  <si>
    <t>Yes, Python scripting</t>
  </si>
  <si>
    <t>Yes, with Python scripting</t>
  </si>
  <si>
    <t>mp4 (manually)</t>
  </si>
  <si>
    <t>mp4 (automated)</t>
  </si>
  <si>
    <t>New title = AUTOMATION OF COMPLETING OAMs FOR FURTHER ANALYSES ON THE FIELD OF THE IT-SECURITY?!</t>
  </si>
  <si>
    <t>&lt;--sheet "measurements" with the needed mp4-files will demonstrate the manual-driven ways expecting automated processes in the future…</t>
  </si>
  <si>
    <t xml:space="preserve">Some Attributes might be like the </t>
  </si>
  <si>
    <t>&lt;--excellent intuition!</t>
  </si>
  <si>
    <t>&lt;--therefore, we will work with BOTH direction in special cases!!!</t>
  </si>
  <si>
    <t xml:space="preserve"> </t>
  </si>
  <si>
    <t>Mode_iferror</t>
  </si>
  <si>
    <t>OAM</t>
  </si>
  <si>
    <t>o1</t>
  </si>
  <si>
    <t>o2</t>
  </si>
  <si>
    <t>o3</t>
  </si>
  <si>
    <t>o4</t>
  </si>
  <si>
    <t>o5</t>
  </si>
  <si>
    <t>o6</t>
  </si>
  <si>
    <t>o7</t>
  </si>
  <si>
    <t>o8</t>
  </si>
  <si>
    <t>o9</t>
  </si>
  <si>
    <t>o10</t>
  </si>
  <si>
    <t>o11</t>
  </si>
  <si>
    <t>o12</t>
  </si>
  <si>
    <t>o13</t>
  </si>
  <si>
    <t>o14</t>
  </si>
  <si>
    <t>o15</t>
  </si>
  <si>
    <t>o16</t>
  </si>
  <si>
    <t>a1</t>
  </si>
  <si>
    <t>a2</t>
  </si>
  <si>
    <t>a3</t>
  </si>
  <si>
    <t>a4</t>
  </si>
  <si>
    <t>a5</t>
  </si>
  <si>
    <t>a6</t>
  </si>
  <si>
    <t>a7</t>
  </si>
  <si>
    <t>a8</t>
  </si>
  <si>
    <t>a9</t>
  </si>
  <si>
    <t>a10</t>
  </si>
  <si>
    <t>a11</t>
  </si>
  <si>
    <t>a12</t>
  </si>
  <si>
    <t>a13</t>
  </si>
  <si>
    <t>a14</t>
  </si>
  <si>
    <t>a15</t>
  </si>
  <si>
    <t>a16</t>
  </si>
  <si>
    <t>a17</t>
  </si>
  <si>
    <t>Y0</t>
  </si>
  <si>
    <t>naive</t>
  </si>
  <si>
    <t>index</t>
  </si>
  <si>
    <t>the more green, the more safety</t>
  </si>
  <si>
    <t>safety index</t>
  </si>
  <si>
    <t>antidiscrimination: hypothesis</t>
  </si>
  <si>
    <t>Azonosító:</t>
  </si>
  <si>
    <t>Objektumok:</t>
  </si>
  <si>
    <t>Attribútumok:</t>
  </si>
  <si>
    <t>Lépcsôk:</t>
  </si>
  <si>
    <t>Eltolás:</t>
  </si>
  <si>
    <t>Leírás:</t>
  </si>
  <si>
    <t>COCO Y0: 4483503</t>
  </si>
  <si>
    <t>Rangsor</t>
  </si>
  <si>
    <t>X(A1)</t>
  </si>
  <si>
    <t>X(A2)</t>
  </si>
  <si>
    <t>X(A3)</t>
  </si>
  <si>
    <t>X(A4)</t>
  </si>
  <si>
    <t>X(A5)</t>
  </si>
  <si>
    <t>X(A6)</t>
  </si>
  <si>
    <t>X(A7)</t>
  </si>
  <si>
    <t>X(A8)</t>
  </si>
  <si>
    <t>X(A9)</t>
  </si>
  <si>
    <t>X(A10)</t>
  </si>
  <si>
    <t>X(A11)</t>
  </si>
  <si>
    <t>X(A12)</t>
  </si>
  <si>
    <t>X(A13)</t>
  </si>
  <si>
    <t>X(A14)</t>
  </si>
  <si>
    <t>X(A15)</t>
  </si>
  <si>
    <t>X(A16)</t>
  </si>
  <si>
    <t>X(A17)</t>
  </si>
  <si>
    <t>Y(A18)</t>
  </si>
  <si>
    <t>O1</t>
  </si>
  <si>
    <t>O2</t>
  </si>
  <si>
    <t>O3</t>
  </si>
  <si>
    <t>O4</t>
  </si>
  <si>
    <t>O5</t>
  </si>
  <si>
    <t>O6</t>
  </si>
  <si>
    <t>O7</t>
  </si>
  <si>
    <t>O8</t>
  </si>
  <si>
    <t>O9</t>
  </si>
  <si>
    <t>O10</t>
  </si>
  <si>
    <t>O11</t>
  </si>
  <si>
    <t>O12</t>
  </si>
  <si>
    <t>O13</t>
  </si>
  <si>
    <t>O14</t>
  </si>
  <si>
    <t>O15</t>
  </si>
  <si>
    <t>O16</t>
  </si>
  <si>
    <t>Lépcsôk(1)</t>
  </si>
  <si>
    <t>S1</t>
  </si>
  <si>
    <t>(0+15)/(1)=15</t>
  </si>
  <si>
    <t>(0+72)/(1)=72</t>
  </si>
  <si>
    <t>(0+221)/(1)=221</t>
  </si>
  <si>
    <t>(0+125)/(1)=125</t>
  </si>
  <si>
    <t>(0+61)/(1)=61</t>
  </si>
  <si>
    <t>(0+466)/(1)=466</t>
  </si>
  <si>
    <t>(0+223)/(1)=223</t>
  </si>
  <si>
    <t>(0+156)/(1)=156</t>
  </si>
  <si>
    <t>(0+281)/(1)=281</t>
  </si>
  <si>
    <t>(0+152)/(1)=152</t>
  </si>
  <si>
    <t>S2</t>
  </si>
  <si>
    <t>(0+14)/(1)=14</t>
  </si>
  <si>
    <t>(0+71)/(1)=71</t>
  </si>
  <si>
    <t>(0+220)/(1)=220</t>
  </si>
  <si>
    <t>(0+60)/(1)=60</t>
  </si>
  <si>
    <t>(0+215)/(1)=215</t>
  </si>
  <si>
    <t>(0+222)/(1)=222</t>
  </si>
  <si>
    <t>(0+155)/(1)=155</t>
  </si>
  <si>
    <t>(0+230)/(1)=230</t>
  </si>
  <si>
    <t>(0+151)/(1)=151</t>
  </si>
  <si>
    <t>S3</t>
  </si>
  <si>
    <t>(0+13)/(1)=13</t>
  </si>
  <si>
    <t>(0+70)/(1)=70</t>
  </si>
  <si>
    <t>(0+219)/(1)=219</t>
  </si>
  <si>
    <t>(0+59)/(1)=59</t>
  </si>
  <si>
    <t>(0+214)/(1)=214</t>
  </si>
  <si>
    <t>(0+154)/(1)=154</t>
  </si>
  <si>
    <t>(0+229)/(1)=229</t>
  </si>
  <si>
    <t>(0+150)/(1)=150</t>
  </si>
  <si>
    <t>S4</t>
  </si>
  <si>
    <t>(0+12)/(1)=12</t>
  </si>
  <si>
    <t>(0+69)/(1)=69</t>
  </si>
  <si>
    <t>(0+218)/(1)=218</t>
  </si>
  <si>
    <t>(0+58)/(1)=58</t>
  </si>
  <si>
    <t>(0+213)/(1)=213</t>
  </si>
  <si>
    <t>(0+79)/(1)=79</t>
  </si>
  <si>
    <t>(0+153)/(1)=153</t>
  </si>
  <si>
    <t>(0+228)/(1)=228</t>
  </si>
  <si>
    <t>(0+149)/(1)=149</t>
  </si>
  <si>
    <t>S5</t>
  </si>
  <si>
    <t>(0+11)/(1)=11</t>
  </si>
  <si>
    <t>(0+217)/(1)=217</t>
  </si>
  <si>
    <t>(0+57)/(1)=57</t>
  </si>
  <si>
    <t>(0+177)/(1)=177</t>
  </si>
  <si>
    <t>(0+78)/(1)=78</t>
  </si>
  <si>
    <t>(0+227)/(1)=227</t>
  </si>
  <si>
    <t>(0+148)/(1)=148</t>
  </si>
  <si>
    <t>S6</t>
  </si>
  <si>
    <t>(0+10)/(1)=10</t>
  </si>
  <si>
    <t>(0+216)/(1)=216</t>
  </si>
  <si>
    <t>(0+56)/(1)=56</t>
  </si>
  <si>
    <t>(0+176)/(1)=176</t>
  </si>
  <si>
    <t>(0+77)/(1)=77</t>
  </si>
  <si>
    <t>(0+226)/(1)=226</t>
  </si>
  <si>
    <t>(0+147)/(1)=147</t>
  </si>
  <si>
    <t>S7</t>
  </si>
  <si>
    <t>(0+9)/(1)=9</t>
  </si>
  <si>
    <t>(0+55)/(1)=55</t>
  </si>
  <si>
    <t>(0+175)/(1)=175</t>
  </si>
  <si>
    <t>(0+76)/(1)=76</t>
  </si>
  <si>
    <t>(0+225)/(1)=225</t>
  </si>
  <si>
    <t>(0+146)/(1)=146</t>
  </si>
  <si>
    <t>S8</t>
  </si>
  <si>
    <t>(0+8)/(1)=8</t>
  </si>
  <si>
    <t>(0+54)/(1)=54</t>
  </si>
  <si>
    <t>(0+174)/(1)=174</t>
  </si>
  <si>
    <t>(0+75)/(1)=75</t>
  </si>
  <si>
    <t>(0+145)/(1)=145</t>
  </si>
  <si>
    <t>S9</t>
  </si>
  <si>
    <t>(0+7)/(1)=7</t>
  </si>
  <si>
    <t>(0+53)/(1)=53</t>
  </si>
  <si>
    <t>(0+173)/(1)=173</t>
  </si>
  <si>
    <t>(0+74)/(1)=74</t>
  </si>
  <si>
    <t>S10</t>
  </si>
  <si>
    <t>(0+6)/(1)=6</t>
  </si>
  <si>
    <t>(0+212)/(1)=212</t>
  </si>
  <si>
    <t>(0+52)/(1)=52</t>
  </si>
  <si>
    <t>(0+172)/(1)=172</t>
  </si>
  <si>
    <t>(0+73)/(1)=73</t>
  </si>
  <si>
    <t>(0+68)/(1)=68</t>
  </si>
  <si>
    <t>S11</t>
  </si>
  <si>
    <t>(0+5)/(1)=5</t>
  </si>
  <si>
    <t>(0+135)/(1)=135</t>
  </si>
  <si>
    <t>(0+51)/(1)=51</t>
  </si>
  <si>
    <t>(0+171)/(1)=171</t>
  </si>
  <si>
    <t>(0+67)/(1)=67</t>
  </si>
  <si>
    <t>S12</t>
  </si>
  <si>
    <t>(0+4)/(1)=4</t>
  </si>
  <si>
    <t>(0+134)/(1)=134</t>
  </si>
  <si>
    <t>(0+50)/(1)=50</t>
  </si>
  <si>
    <t>(0+170)/(1)=170</t>
  </si>
  <si>
    <t>S13</t>
  </si>
  <si>
    <t>(0+3)/(1)=3</t>
  </si>
  <si>
    <t>(0+169)/(1)=169</t>
  </si>
  <si>
    <t>(0+144)/(1)=144</t>
  </si>
  <si>
    <t>S14</t>
  </si>
  <si>
    <t>(0+2)/(1)=2</t>
  </si>
  <si>
    <t>(0+143)/(1)=143</t>
  </si>
  <si>
    <t>S15</t>
  </si>
  <si>
    <t>(0+1)/(1)=1</t>
  </si>
  <si>
    <t>(0+142)/(1)=142</t>
  </si>
  <si>
    <t>S16</t>
  </si>
  <si>
    <t>(0+0)/(1)=0</t>
  </si>
  <si>
    <t>Lépcsôk(2)</t>
  </si>
  <si>
    <t>COCO:Y0</t>
  </si>
  <si>
    <t>Becslés</t>
  </si>
  <si>
    <t>Tény+0</t>
  </si>
  <si>
    <t>Delta</t>
  </si>
  <si>
    <t>Delta/Tény</t>
  </si>
  <si>
    <t>S1 összeg:</t>
  </si>
  <si>
    <t>S16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</si>
  <si>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</si>
  <si>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</si>
  <si>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</si>
  <si>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</si>
  <si>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</si>
  <si>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</si>
  <si>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</si>
  <si>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1.41 Mb</t>
    </r>
  </si>
  <si>
    <r>
      <t>A futtatás idôtartama: </t>
    </r>
    <r>
      <rPr>
        <b/>
        <sz val="7"/>
        <color rgb="FF333333"/>
        <rFont val="Verdana"/>
        <family val="2"/>
        <charset val="238"/>
      </rPr>
      <t>0.08 mp (0 p)</t>
    </r>
  </si>
  <si>
    <t>COCO Y0: 4456442</t>
  </si>
  <si>
    <t>Y(A8)</t>
  </si>
  <si>
    <t>(88.8+44.9)/(2)=66.85</t>
  </si>
  <si>
    <t>(23+15)/(2)=18.95</t>
  </si>
  <si>
    <t>(15+15)/(2)=14.95</t>
  </si>
  <si>
    <t>(928.1+926.2)/(2)=927.15</t>
  </si>
  <si>
    <t>(29.9+40.9)/(2)=35.45</t>
  </si>
  <si>
    <t>(51.9+30.9)/(2)=41.4</t>
  </si>
  <si>
    <t>(117.8+79.8)/(2)=98.8</t>
  </si>
  <si>
    <t>(14+14)/(2)=13.95</t>
  </si>
  <si>
    <t>(21+14)/(2)=17.45</t>
  </si>
  <si>
    <t>(826.4+882.2)/(2)=854.3</t>
  </si>
  <si>
    <t>(28.9+39.9)/(2)=34.45</t>
  </si>
  <si>
    <t>(50.9+29.9)/(2)=40.4</t>
  </si>
  <si>
    <t>(116.8+78.8)/(2)=97.8</t>
  </si>
  <si>
    <t>(13+13)/(2)=12.95</t>
  </si>
  <si>
    <t>(20+13)/(2)=16.45</t>
  </si>
  <si>
    <t>(825.4+881.2)/(2)=853.3</t>
  </si>
  <si>
    <t>(27.9+38.9)/(2)=33.45</t>
  </si>
  <si>
    <t>(49.9+28.9)/(2)=39.4</t>
  </si>
  <si>
    <t>(115.8+77.8)/(2)=96.8</t>
  </si>
  <si>
    <t>(12+12)/(2)=12</t>
  </si>
  <si>
    <t>(19+12)/(2)=15.45</t>
  </si>
  <si>
    <t>(824.4+880.2)/(2)=852.3</t>
  </si>
  <si>
    <t>(26.9+33.9)/(2)=30.45</t>
  </si>
  <si>
    <t>(48.9+27.9)/(2)=38.4</t>
  </si>
  <si>
    <t>(114.8+76.8)/(2)=95.8</t>
  </si>
  <si>
    <t>(11+11)/(2)=11</t>
  </si>
  <si>
    <t>(18+11)/(2)=14.45</t>
  </si>
  <si>
    <t>(823.4+879.2)/(2)=851.3</t>
  </si>
  <si>
    <t>(25.9+32.9)/(2)=29.45</t>
  </si>
  <si>
    <t>(47.9+26.9)/(2)=37.45</t>
  </si>
  <si>
    <t>(113.8+75.8)/(2)=94.8</t>
  </si>
  <si>
    <t>(10+10)/(2)=10</t>
  </si>
  <si>
    <t>(17+10)/(2)=13.45</t>
  </si>
  <si>
    <t>(819.4+878.2)/(2)=848.8</t>
  </si>
  <si>
    <t>(23+31.9)/(2)=27.45</t>
  </si>
  <si>
    <t>(46.9+25.9)/(2)=36.45</t>
  </si>
  <si>
    <t>(112.8+74.9)/(2)=93.8</t>
  </si>
  <si>
    <t>(9+9)/(2)=9</t>
  </si>
  <si>
    <t>(16+9)/(2)=12.5</t>
  </si>
  <si>
    <t>(818.4+877.2)/(2)=847.8</t>
  </si>
  <si>
    <t>(22+30.9)/(2)=26.45</t>
  </si>
  <si>
    <t>(45.9+25)/(2)=35.45</t>
  </si>
  <si>
    <t>(111.8+73.9)/(2)=92.8</t>
  </si>
  <si>
    <t>(8+8)/(2)=8</t>
  </si>
  <si>
    <t>(15+8)/(2)=11.5</t>
  </si>
  <si>
    <t>(817.4+876.3)/(2)=846.8</t>
  </si>
  <si>
    <t>(21+29.9)/(2)=25.45</t>
  </si>
  <si>
    <t>(110.8+68.9)/(2)=89.8</t>
  </si>
  <si>
    <t>(7+7)/(2)=7</t>
  </si>
  <si>
    <t>(14+7)/(2)=10.5</t>
  </si>
  <si>
    <t>(816.4+875.3)/(2)=845.8</t>
  </si>
  <si>
    <t>(20+28.9)/(2)=24.45</t>
  </si>
  <si>
    <t>(109.8+67.9)/(2)=88.8</t>
  </si>
  <si>
    <t>(6+6)/(2)=6</t>
  </si>
  <si>
    <t>(13+6)/(2)=9.5</t>
  </si>
  <si>
    <t>(815.4+874.3)/(2)=844.8</t>
  </si>
  <si>
    <t>(19+27.9)/(2)=23.45</t>
  </si>
  <si>
    <t>(108.8+66.9)/(2)=87.8</t>
  </si>
  <si>
    <t>(5+5)/(2)=5</t>
  </si>
  <si>
    <t>(12+5)/(2)=8.5</t>
  </si>
  <si>
    <t>(796.4+857.3)/(2)=826.85</t>
  </si>
  <si>
    <t>(18+26.9)/(2)=22.45</t>
  </si>
  <si>
    <t>(107.8+65.9)/(2)=86.85</t>
  </si>
  <si>
    <t>(4+4)/(2)=4</t>
  </si>
  <si>
    <t>(795.4+856.3)/(2)=825.85</t>
  </si>
  <si>
    <t>(17+25.9)/(2)=21.45</t>
  </si>
  <si>
    <t>(106.8+64.9)/(2)=85.85</t>
  </si>
  <si>
    <t>(3+3)/(2)=3</t>
  </si>
  <si>
    <t>(781.4+840.3)/(2)=810.9</t>
  </si>
  <si>
    <t>(16+25)/(2)=20.45</t>
  </si>
  <si>
    <t>(105.8+3)/(2)=54.4</t>
  </si>
  <si>
    <t>(2+2)/(2)=2</t>
  </si>
  <si>
    <t>(762.5+839.3)/(2)=800.9</t>
  </si>
  <si>
    <t>(15+24)/(2)=19.45</t>
  </si>
  <si>
    <t>(1+1)/(2)=1</t>
  </si>
  <si>
    <t>(761.5+838.3)/(2)=799.9</t>
  </si>
  <si>
    <t>(14+23)/(2)=18.45</t>
  </si>
  <si>
    <t>(0+0)/(2)=0</t>
  </si>
  <si>
    <t>(760.5+837.3)/(2)=798.9</t>
  </si>
  <si>
    <r>
      <t>Maximális memória használat: </t>
    </r>
    <r>
      <rPr>
        <b/>
        <sz val="7"/>
        <color rgb="FF333333"/>
        <rFont val="Verdana"/>
        <family val="2"/>
        <charset val="238"/>
      </rPr>
      <t>1.37 Mb</t>
    </r>
  </si>
  <si>
    <r>
      <t>A futtatás idôtartama: </t>
    </r>
    <r>
      <rPr>
        <b/>
        <sz val="7"/>
        <color rgb="FF333333"/>
        <rFont val="Verdana"/>
        <family val="2"/>
        <charset val="238"/>
      </rPr>
      <t>0.04 mp (0 p)</t>
    </r>
  </si>
  <si>
    <t>estimation</t>
  </si>
  <si>
    <t>optimized</t>
  </si>
  <si>
    <t>validation</t>
  </si>
  <si>
    <t>COCO Y0: 9922020</t>
  </si>
  <si>
    <t>(33.1+96.2)/(2)=64.65</t>
  </si>
  <si>
    <t>(15+23)/(2)=19.05</t>
  </si>
  <si>
    <t>(15+15)/(2)=15.05</t>
  </si>
  <si>
    <t>(61.1+905.8)/(2)=483.45</t>
  </si>
  <si>
    <t>(29.1+37.1)/(2)=33.05</t>
  </si>
  <si>
    <t>(23+59.1)/(2)=41.1</t>
  </si>
  <si>
    <t>(950.9+132.3)/(2)=541.6</t>
  </si>
  <si>
    <t>(32.1+95.2)/(2)=63.65</t>
  </si>
  <si>
    <t>(14+22)/(2)=18.05</t>
  </si>
  <si>
    <t>(14+14)/(2)=14.05</t>
  </si>
  <si>
    <t>(60.1+904.8)/(2)=482.45</t>
  </si>
  <si>
    <t>(18+16)/(2)=17.05</t>
  </si>
  <si>
    <t>(22+58.1)/(2)=40.1</t>
  </si>
  <si>
    <t>(949.9+131.3)/(2)=540.6</t>
  </si>
  <si>
    <t>(31.1+94.2)/(2)=62.65</t>
  </si>
  <si>
    <t>(13+21)/(2)=17.05</t>
  </si>
  <si>
    <t>(13+13)/(2)=13.05</t>
  </si>
  <si>
    <t>(59.1+903.8)/(2)=481.45</t>
  </si>
  <si>
    <t>(17+15)/(2)=16.05</t>
  </si>
  <si>
    <t>(21+57.1)/(2)=39.1</t>
  </si>
  <si>
    <t>(948.9+130.3)/(2)=539.6</t>
  </si>
  <si>
    <t>(30.1+93.2)/(2)=61.6</t>
  </si>
  <si>
    <t>(12+20)/(2)=16.05</t>
  </si>
  <si>
    <t>(58.1+884.8)/(2)=471.45</t>
  </si>
  <si>
    <t>(16+14)/(2)=15.05</t>
  </si>
  <si>
    <t>(20+56.1)/(2)=38.1</t>
  </si>
  <si>
    <t>(902.8+12)/(2)=457.4</t>
  </si>
  <si>
    <t>(29.1+92.2)/(2)=60.6</t>
  </si>
  <si>
    <t>(11+19)/(2)=15.05</t>
  </si>
  <si>
    <t>(46.1+863.7)/(2)=454.9</t>
  </si>
  <si>
    <t>(11+13)/(2)=12</t>
  </si>
  <si>
    <t>(19+55.1)/(2)=37.05</t>
  </si>
  <si>
    <t>(901.8+11)/(2)=456.4</t>
  </si>
  <si>
    <t>(28.1+91.2)/(2)=59.6</t>
  </si>
  <si>
    <t>(10+18)/(2)=14.05</t>
  </si>
  <si>
    <t>(45.1+862.7)/(2)=453.9</t>
  </si>
  <si>
    <t>(10+12)/(2)=11</t>
  </si>
  <si>
    <t>(18+54.1)/(2)=36.05</t>
  </si>
  <si>
    <t>(900.8+10)/(2)=455.4</t>
  </si>
  <si>
    <t>(27.1+90.2)/(2)=58.6</t>
  </si>
  <si>
    <t>(9+10)/(2)=9.5</t>
  </si>
  <si>
    <t>(32.1+843.7)/(2)=437.9</t>
  </si>
  <si>
    <t>(9+11)/(2)=10</t>
  </si>
  <si>
    <t>(17+53.1)/(2)=35.05</t>
  </si>
  <si>
    <t>(899.8+9)/(2)=454.4</t>
  </si>
  <si>
    <t>(26.1+89.2)/(2)=57.6</t>
  </si>
  <si>
    <t>(8+9)/(2)=8.5</t>
  </si>
  <si>
    <t>(31.1+842.7)/(2)=436.85</t>
  </si>
  <si>
    <t>(8+10)/(2)=9</t>
  </si>
  <si>
    <t>(16+52.1)/(2)=34.05</t>
  </si>
  <si>
    <t>(898.8+8)/(2)=453.4</t>
  </si>
  <si>
    <t>(25.1+88.2)/(2)=56.6</t>
  </si>
  <si>
    <t>(7+8)/(2)=7.5</t>
  </si>
  <si>
    <t>(30.1+841.7)/(2)=435.85</t>
  </si>
  <si>
    <t>(7+9)/(2)=8</t>
  </si>
  <si>
    <t>(15+51.1)/(2)=33.05</t>
  </si>
  <si>
    <t>(897.8+7)/(2)=452.4</t>
  </si>
  <si>
    <t>(24+87.2)/(2)=55.6</t>
  </si>
  <si>
    <t>(6+7)/(2)=6.5</t>
  </si>
  <si>
    <t>(29.1+840.7)/(2)=434.85</t>
  </si>
  <si>
    <t>(6+8)/(2)=7</t>
  </si>
  <si>
    <t>(896.8+6)/(2)=451.4</t>
  </si>
  <si>
    <t>(23+86.2)/(2)=54.6</t>
  </si>
  <si>
    <t>(5+6)/(2)=5.5</t>
  </si>
  <si>
    <t>(28.1+839.7)/(2)=433.85</t>
  </si>
  <si>
    <t>(5+7)/(2)=6</t>
  </si>
  <si>
    <t>(895.8+5)/(2)=450.4</t>
  </si>
  <si>
    <t>(22+85.2)/(2)=53.6</t>
  </si>
  <si>
    <t>(4+5)/(2)=4.5</t>
  </si>
  <si>
    <t>(27.1+835.7)/(2)=431.35</t>
  </si>
  <si>
    <t>(894.8+4)/(2)=449.4</t>
  </si>
  <si>
    <t>(21+84.2)/(2)=52.6</t>
  </si>
  <si>
    <t>(3+4)/(2)=3.5</t>
  </si>
  <si>
    <t>(26.1+834.7)/(2)=430.35</t>
  </si>
  <si>
    <t>(893.8+3)/(2)=448.4</t>
  </si>
  <si>
    <t>(20+2)/(2)=11</t>
  </si>
  <si>
    <t>(2+3)/(2)=2.5</t>
  </si>
  <si>
    <t>(25.1+833.7)/(2)=429.35</t>
  </si>
  <si>
    <t>(892.8+2)/(2)=447.4</t>
  </si>
  <si>
    <t>(19+1)/(2)=10</t>
  </si>
  <si>
    <t>(1+2)/(2)=1.5</t>
  </si>
  <si>
    <t>(24+832.7)/(2)=428.35</t>
  </si>
  <si>
    <t>(891.8+1)/(2)=446.4</t>
  </si>
  <si>
    <t>(0+716.4)/(2)=358.2</t>
  </si>
  <si>
    <t>(890.8+0)/(2)=445.4</t>
  </si>
  <si>
    <r>
      <t>A futtatás idôtartama: </t>
    </r>
    <r>
      <rPr>
        <b/>
        <sz val="7"/>
        <color rgb="FF333333"/>
        <rFont val="Verdana"/>
        <family val="2"/>
        <charset val="238"/>
      </rPr>
      <t>0.03 mp (0 p)</t>
    </r>
  </si>
  <si>
    <t>inverse</t>
  </si>
  <si>
    <t>direct</t>
  </si>
  <si>
    <t>conclusion</t>
  </si>
  <si>
    <t>MOST SAFE</t>
  </si>
  <si>
    <t>LESS SAFE</t>
  </si>
  <si>
    <t>objects</t>
  </si>
  <si>
    <t>naiv</t>
  </si>
  <si>
    <t>ranked_naive</t>
  </si>
  <si>
    <t>ranked_opt</t>
  </si>
  <si>
    <t>delta</t>
  </si>
  <si>
    <t>max</t>
  </si>
  <si>
    <t>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</si>
</sst>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0" formatCode="0.0"/>
  </numFmts>
  <fonts count="19" x14ac:knownFonts="1">
    <font>
      <sz val="10"/>
      <color rgb="FF000000"/>
      <name val="Arial"/>
      <scheme val="minor"/>
    </font>
    <font>
      <b/>
      <sz val="10"/>
      <color rgb="FF000000"/>
      <name val="Arial"/>
      <family val="2"/>
      <charset val="238"/>
    </font>
    <font>
      <sz val="10"/>
      <color rgb="FF000000"/>
      <name val="Arial"/>
      <family val="2"/>
      <charset val="238"/>
    </font>
    <font>
      <b/>
      <sz val="10"/>
      <color theme="1"/>
      <name val="Arial"/>
      <family val="2"/>
      <charset val="238"/>
      <scheme val="minor"/>
    </font>
    <font>
      <b/>
      <sz val="10"/>
      <color rgb="FF000000"/>
      <name val="Arial"/>
      <family val="2"/>
      <charset val="238"/>
      <scheme val="minor"/>
    </font>
    <font>
      <sz val="11"/>
      <color rgb="FF000000"/>
      <name val="Calibri"/>
      <family val="2"/>
      <charset val="1"/>
    </font>
    <font>
      <sz val="10"/>
      <color rgb="FF000000"/>
      <name val="Arial"/>
      <family val="2"/>
      <charset val="238"/>
      <scheme val="minor"/>
    </font>
    <font>
      <sz val="18"/>
      <color rgb="FF000000"/>
      <name val="Arial"/>
      <family val="2"/>
      <charset val="238"/>
      <scheme val="minor"/>
    </font>
    <font>
      <u/>
      <sz val="10"/>
      <color theme="10"/>
      <name val="Arial"/>
      <family val="2"/>
      <charset val="238"/>
      <scheme val="minor"/>
    </font>
    <font>
      <sz val="8"/>
      <name val="Arial"/>
      <family val="2"/>
      <charset val="238"/>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
      <sz val="10"/>
      <color rgb="FFFFC000"/>
      <name val="Arial"/>
      <family val="2"/>
      <charset val="238"/>
      <scheme val="minor"/>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333333"/>
        <bgColor indexed="64"/>
      </patternFill>
    </fill>
    <fill>
      <patternFill patternType="solid">
        <fgColor rgb="FFFFFFFF"/>
        <bgColor indexed="64"/>
      </patternFill>
    </fill>
    <fill>
      <patternFill patternType="solid">
        <fgColor rgb="FFFFC000"/>
        <bgColor indexed="64"/>
      </patternFill>
    </fill>
    <fill>
      <patternFill patternType="solid">
        <fgColor theme="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s>
  <cellStyleXfs count="2">
    <xf numFmtId="0" fontId="0" fillId="0" borderId="0"/>
    <xf numFmtId="0" fontId="8" fillId="0" borderId="0" applyNumberFormat="0" applyFill="0" applyBorder="0" applyAlignment="0" applyProtection="0"/>
  </cellStyleXfs>
  <cellXfs count="56">
    <xf numFmtId="0" fontId="0" fillId="0" borderId="0" xfId="0"/>
    <xf numFmtId="0" fontId="1" fillId="0" borderId="0" xfId="0" applyFont="1"/>
    <xf numFmtId="0" fontId="3" fillId="0" borderId="0" xfId="0" applyFont="1"/>
    <xf numFmtId="0" fontId="2" fillId="2" borderId="0" xfId="0" applyFont="1" applyFill="1"/>
    <xf numFmtId="0" fontId="3" fillId="2" borderId="0" xfId="0" applyFont="1" applyFill="1"/>
    <xf numFmtId="0" fontId="2" fillId="3" borderId="0" xfId="0" applyFont="1" applyFill="1"/>
    <xf numFmtId="0" fontId="0" fillId="3" borderId="0" xfId="0" applyFill="1"/>
    <xf numFmtId="0" fontId="4" fillId="3" borderId="0" xfId="0" applyFont="1" applyFill="1"/>
    <xf numFmtId="0" fontId="5" fillId="0" borderId="0" xfId="0" applyFont="1"/>
    <xf numFmtId="0" fontId="6" fillId="0" borderId="0" xfId="0" applyFont="1"/>
    <xf numFmtId="0" fontId="6" fillId="4" borderId="0" xfId="0" applyFont="1" applyFill="1"/>
    <xf numFmtId="0" fontId="7" fillId="0" borderId="0" xfId="0" applyFont="1"/>
    <xf numFmtId="0" fontId="6" fillId="5" borderId="0" xfId="0" applyFont="1" applyFill="1" applyAlignment="1">
      <alignment wrapText="1"/>
    </xf>
    <xf numFmtId="170" fontId="0" fillId="0" borderId="0" xfId="0" applyNumberFormat="1"/>
    <xf numFmtId="1" fontId="0" fillId="0" borderId="0" xfId="0" applyNumberFormat="1"/>
    <xf numFmtId="0" fontId="0" fillId="0" borderId="0" xfId="0" applyBorder="1" applyAlignment="1">
      <alignment wrapText="1"/>
    </xf>
    <xf numFmtId="0" fontId="5" fillId="0" borderId="0" xfId="0" applyFont="1" applyBorder="1" applyAlignment="1">
      <alignment wrapText="1"/>
    </xf>
    <xf numFmtId="0" fontId="0" fillId="0" borderId="5" xfId="0" applyBorder="1" applyAlignment="1">
      <alignment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0" xfId="0" applyAlignment="1">
      <alignment wrapText="1"/>
    </xf>
    <xf numFmtId="0" fontId="0" fillId="0" borderId="4" xfId="0" applyBorder="1" applyAlignment="1">
      <alignment wrapText="1"/>
    </xf>
    <xf numFmtId="0" fontId="6" fillId="0" borderId="0" xfId="0" applyFont="1" applyAlignment="1">
      <alignment wrapText="1"/>
    </xf>
    <xf numFmtId="0" fontId="0" fillId="0" borderId="6" xfId="0" applyBorder="1" applyAlignment="1">
      <alignment wrapText="1"/>
    </xf>
    <xf numFmtId="0" fontId="0" fillId="0" borderId="7" xfId="0" applyBorder="1" applyAlignment="1">
      <alignment wrapText="1"/>
    </xf>
    <xf numFmtId="0" fontId="0" fillId="3" borderId="7" xfId="0" applyFill="1" applyBorder="1" applyAlignment="1">
      <alignment wrapText="1"/>
    </xf>
    <xf numFmtId="0" fontId="0" fillId="0" borderId="8" xfId="0" applyBorder="1" applyAlignment="1">
      <alignment wrapText="1"/>
    </xf>
    <xf numFmtId="0" fontId="0" fillId="0" borderId="9" xfId="0" applyBorder="1" applyAlignment="1">
      <alignment wrapText="1"/>
    </xf>
    <xf numFmtId="0" fontId="6" fillId="0" borderId="2" xfId="0" applyFont="1" applyBorder="1" applyAlignment="1">
      <alignment wrapText="1"/>
    </xf>
    <xf numFmtId="0" fontId="6" fillId="0" borderId="10" xfId="0" applyFont="1" applyBorder="1" applyAlignment="1">
      <alignment wrapText="1"/>
    </xf>
    <xf numFmtId="0" fontId="6" fillId="0" borderId="4" xfId="0" applyFont="1" applyBorder="1" applyAlignment="1">
      <alignment wrapText="1"/>
    </xf>
    <xf numFmtId="0" fontId="6" fillId="0" borderId="0" xfId="0" applyFont="1" applyBorder="1" applyAlignment="1">
      <alignment wrapText="1"/>
    </xf>
    <xf numFmtId="0" fontId="6" fillId="0" borderId="5" xfId="0" applyFont="1" applyBorder="1" applyAlignment="1">
      <alignment wrapText="1"/>
    </xf>
    <xf numFmtId="0" fontId="6" fillId="0" borderId="11" xfId="0" applyFont="1" applyBorder="1" applyAlignment="1">
      <alignment wrapText="1"/>
    </xf>
    <xf numFmtId="0" fontId="6" fillId="0" borderId="6" xfId="0" applyFont="1" applyBorder="1" applyAlignment="1">
      <alignment wrapText="1"/>
    </xf>
    <xf numFmtId="0" fontId="6" fillId="0" borderId="7" xfId="0" applyFont="1" applyBorder="1" applyAlignment="1">
      <alignment wrapText="1"/>
    </xf>
    <xf numFmtId="0" fontId="6" fillId="0" borderId="8" xfId="0" applyFont="1" applyBorder="1" applyAlignment="1">
      <alignment wrapText="1"/>
    </xf>
    <xf numFmtId="1" fontId="0" fillId="0" borderId="0" xfId="0" applyNumberFormat="1" applyAlignment="1">
      <alignment wrapText="1"/>
    </xf>
    <xf numFmtId="0" fontId="10" fillId="0" borderId="0" xfId="0" applyFont="1" applyAlignment="1">
      <alignment vertical="center" wrapText="1"/>
    </xf>
    <xf numFmtId="0" fontId="0" fillId="0" borderId="0" xfId="0" applyAlignment="1">
      <alignment vertical="center" wrapText="1"/>
    </xf>
    <xf numFmtId="0" fontId="12" fillId="0" borderId="0" xfId="0" applyFont="1" applyAlignment="1">
      <alignment horizontal="right" vertical="center" wrapText="1"/>
    </xf>
    <xf numFmtId="0" fontId="11" fillId="0" borderId="0" xfId="0" applyFont="1" applyAlignment="1">
      <alignment vertical="center" wrapText="1"/>
    </xf>
    <xf numFmtId="0" fontId="13" fillId="6" borderId="12"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3" fillId="6" borderId="12" xfId="0" applyFont="1" applyFill="1" applyBorder="1" applyAlignment="1">
      <alignment horizontal="left" vertical="center" wrapText="1"/>
    </xf>
    <xf numFmtId="0" fontId="15" fillId="7" borderId="13" xfId="0" applyFont="1" applyFill="1" applyBorder="1" applyAlignment="1">
      <alignment horizontal="center" vertical="center" wrapText="1"/>
    </xf>
    <xf numFmtId="0" fontId="8" fillId="0" borderId="0" xfId="1"/>
    <xf numFmtId="0" fontId="16" fillId="0" borderId="0" xfId="0" applyFont="1"/>
    <xf numFmtId="0" fontId="0" fillId="8" borderId="0" xfId="0" applyFill="1"/>
    <xf numFmtId="0" fontId="11" fillId="8" borderId="0" xfId="0" applyFont="1" applyFill="1" applyAlignment="1">
      <alignment vertical="center" wrapText="1"/>
    </xf>
    <xf numFmtId="0" fontId="13" fillId="8" borderId="12"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2" fillId="8" borderId="0" xfId="0" applyFont="1" applyFill="1" applyAlignment="1">
      <alignment horizontal="right" vertical="center" wrapText="1"/>
    </xf>
    <xf numFmtId="0" fontId="18" fillId="9"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53340</xdr:rowOff>
    </xdr:to>
    <xdr:pic>
      <xdr:nvPicPr>
        <xdr:cNvPr id="2" name="Picture 1" descr="COCO">
          <a:extLst>
            <a:ext uri="{FF2B5EF4-FFF2-40B4-BE49-F238E27FC236}">
              <a16:creationId xmlns:a16="http://schemas.microsoft.com/office/drawing/2014/main" id="{D8CEC27B-50D6-87A0-5417-EF2BB0A81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0</xdr:colOff>
      <xdr:row>0</xdr:row>
      <xdr:rowOff>0</xdr:rowOff>
    </xdr:from>
    <xdr:to>
      <xdr:col>37</xdr:col>
      <xdr:colOff>76200</xdr:colOff>
      <xdr:row>3</xdr:row>
      <xdr:rowOff>53340</xdr:rowOff>
    </xdr:to>
    <xdr:pic>
      <xdr:nvPicPr>
        <xdr:cNvPr id="4" name="Picture 3" descr="COCO">
          <a:extLst>
            <a:ext uri="{FF2B5EF4-FFF2-40B4-BE49-F238E27FC236}">
              <a16:creationId xmlns:a16="http://schemas.microsoft.com/office/drawing/2014/main" id="{9477854A-357F-664B-E83E-71DB02461D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0720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0</xdr:row>
      <xdr:rowOff>0</xdr:rowOff>
    </xdr:from>
    <xdr:to>
      <xdr:col>57</xdr:col>
      <xdr:colOff>76200</xdr:colOff>
      <xdr:row>3</xdr:row>
      <xdr:rowOff>53340</xdr:rowOff>
    </xdr:to>
    <xdr:pic>
      <xdr:nvPicPr>
        <xdr:cNvPr id="5" name="Picture 4" descr="COCO">
          <a:extLst>
            <a:ext uri="{FF2B5EF4-FFF2-40B4-BE49-F238E27FC236}">
              <a16:creationId xmlns:a16="http://schemas.microsoft.com/office/drawing/2014/main" id="{02007F5B-DC3E-5EC9-430F-0EEC9E6C48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9920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115385</xdr:rowOff>
    </xdr:from>
    <xdr:to>
      <xdr:col>9</xdr:col>
      <xdr:colOff>180975</xdr:colOff>
      <xdr:row>43</xdr:row>
      <xdr:rowOff>154329</xdr:rowOff>
    </xdr:to>
    <xdr:sp macro="" textlink="">
      <xdr:nvSpPr>
        <xdr:cNvPr id="2" name="TextBox 1">
          <a:extLst>
            <a:ext uri="{FF2B5EF4-FFF2-40B4-BE49-F238E27FC236}">
              <a16:creationId xmlns:a16="http://schemas.microsoft.com/office/drawing/2014/main" id="{F64EE0A1-DAE8-D560-1C76-00EC7EB16012}"/>
            </a:ext>
          </a:extLst>
        </xdr:cNvPr>
        <xdr:cNvSpPr txBox="1"/>
      </xdr:nvSpPr>
      <xdr:spPr>
        <a:xfrm>
          <a:off x="0" y="1861233"/>
          <a:ext cx="17851659" cy="5614083"/>
        </a:xfrm>
        <a:prstGeom prst="rect">
          <a:avLst/>
        </a:prstGeom>
        <a:no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Notes ( My research + ChatGpt suggestions when needed)</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1. Length of Wifi Encryption</a:t>
          </a:r>
        </a:p>
        <a:p>
          <a:pPr marL="0" indent="0" algn="l"/>
          <a:r>
            <a:rPr lang="en-US" sz="1100" b="0" i="0" u="none" strike="noStrike">
              <a:solidFill>
                <a:srgbClr val="000000"/>
              </a:solidFill>
              <a:latin typeface="Arial" panose="020B0604020202020204" pitchFamily="34" charset="0"/>
              <a:cs typeface="Arial" panose="020B0604020202020204" pitchFamily="34" charset="0"/>
            </a:rPr>
            <a:t>Settings &gt; Encryption Seetings &gt; Find the type of Encryption WPA2 = 8-63 char. Count the number characters manually</a:t>
          </a:r>
          <a:r>
            <a:rPr lang="hu-HU" sz="1100" b="0" i="0" u="none" strike="noStrike">
              <a:solidFill>
                <a:srgbClr val="FF0000"/>
              </a:solidFill>
              <a:latin typeface="Arial" panose="020B0604020202020204" pitchFamily="34" charset="0"/>
              <a:cs typeface="Arial" panose="020B0604020202020204" pitchFamily="34" charset="0"/>
            </a:rPr>
            <a:t>&lt;--"MANUALLY"&lt;--IF</a:t>
          </a:r>
          <a:r>
            <a:rPr lang="hu-HU" sz="1100" b="0" i="0" u="none" strike="noStrike" baseline="0">
              <a:solidFill>
                <a:srgbClr val="FF0000"/>
              </a:solidFill>
              <a:latin typeface="Arial" panose="020B0604020202020204" pitchFamily="34" charset="0"/>
              <a:cs typeface="Arial" panose="020B0604020202020204" pitchFamily="34" charset="0"/>
            </a:rPr>
            <a:t> A VALUE CAN NEVER BE HANDLED IN AN AUTOMATED WAY, THEN THIS ATTRIBUTE IS UNFORTUNATELY NOT A GOOD ATTRIBUTE FOR A SOLUTION IN THE KNUTH-UNIVERSE...&lt;--PARALLEL WAY?: MAKING SCREEN SHOTS FOR AUTOMATED ANALYSIS?</a:t>
          </a:r>
          <a:endParaRPr lang="en-US" sz="1100" b="0" i="0" u="none" strike="noStrike">
            <a:solidFill>
              <a:srgbClr val="FF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2. Year of Router can be found on the label, but can be tricky to automate. This a</a:t>
          </a:r>
          <a:r>
            <a:rPr lang="hu-HU" sz="1100" b="0" i="0" u="none" strike="noStrike">
              <a:solidFill>
                <a:srgbClr val="000000"/>
              </a:solidFill>
              <a:latin typeface="Arial" panose="020B0604020202020204" pitchFamily="34" charset="0"/>
              <a:cs typeface="Arial" panose="020B0604020202020204" pitchFamily="34" charset="0"/>
            </a:rPr>
            <a:t>t</a:t>
          </a:r>
          <a:r>
            <a:rPr lang="en-US" sz="1100" b="0" i="0" u="none" strike="noStrike">
              <a:solidFill>
                <a:srgbClr val="000000"/>
              </a:solidFill>
              <a:latin typeface="Arial" panose="020B0604020202020204" pitchFamily="34" charset="0"/>
              <a:cs typeface="Arial" panose="020B0604020202020204" pitchFamily="34" charset="0"/>
            </a:rPr>
            <a:t>tribute can be reconsidered with other achievable at</a:t>
          </a:r>
          <a:r>
            <a:rPr lang="hu-HU" sz="1100" b="0" i="0" u="none" strike="noStrike">
              <a:solidFill>
                <a:srgbClr val="000000"/>
              </a:solidFill>
              <a:latin typeface="Arial" panose="020B0604020202020204" pitchFamily="34" charset="0"/>
              <a:cs typeface="Arial" panose="020B0604020202020204" pitchFamily="34" charset="0"/>
            </a:rPr>
            <a:t>t</a:t>
          </a:r>
          <a:r>
            <a:rPr lang="en-US" sz="1100" b="0" i="0" u="none" strike="noStrike">
              <a:solidFill>
                <a:srgbClr val="000000"/>
              </a:solidFill>
              <a:latin typeface="Arial" panose="020B0604020202020204" pitchFamily="34" charset="0"/>
              <a:cs typeface="Arial" panose="020B0604020202020204" pitchFamily="34" charset="0"/>
            </a:rPr>
            <a:t>ributes, such as Router Firmware Version, which can be found in Router settings. A newer version would indicate a newer and more secure router</a:t>
          </a:r>
          <a:r>
            <a:rPr lang="hu-HU" sz="1100" b="0" i="0" u="none" strike="noStrike">
              <a:solidFill>
                <a:srgbClr val="FF0000"/>
              </a:solidFill>
              <a:latin typeface="Arial" panose="020B0604020202020204" pitchFamily="34" charset="0"/>
              <a:cs typeface="Arial" panose="020B0604020202020204" pitchFamily="34" charset="0"/>
            </a:rPr>
            <a:t>&lt;--EVEN THE TRICKY WAY SHOULD BE PRESENTED IN AN MP4-FILE...</a:t>
          </a:r>
          <a:endParaRPr lang="en-US" sz="1100" b="0" i="0" u="none" strike="noStrike">
            <a:solidFill>
              <a:srgbClr val="FF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3. Year of the device can also be challenging but can be achieved  Navigate through the BIOS/UEFI menus to find this information. PowerShell or shell scripts to automate the process of restarting the laptop and entering the BIOS/UEFI settings. Once in the settings, you can extract the BIOS version and date programmatically.</a:t>
          </a:r>
          <a:r>
            <a:rPr lang="hu-HU" sz="1100" b="0" i="0">
              <a:solidFill>
                <a:srgbClr val="FF0000"/>
              </a:solidFill>
              <a:effectLst/>
              <a:latin typeface="+mn-lt"/>
              <a:ea typeface="+mn-ea"/>
              <a:cs typeface="+mn-cs"/>
            </a:rPr>
            <a:t>&lt;--EVEN THE SCRIPT-ORIENTED WAY SHOULD BE PRESENTED IN AN MP4-FILE...</a:t>
          </a:r>
          <a:endParaRPr lang="en-GB">
            <a:solidFill>
              <a:srgbClr val="FF0000"/>
            </a:solidFill>
            <a:effectLst/>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4. No. of days since last update : In Python we can use the subprocess module to run a PowerShell command (Get-WindowsUpdateLog) to fetch the Windows update log.</a:t>
          </a:r>
          <a:r>
            <a:rPr lang="hu-HU" sz="1100" b="0" i="0" u="none" strike="noStrike">
              <a:solidFill>
                <a:srgbClr val="FF0000"/>
              </a:solidFill>
              <a:latin typeface="Arial" panose="020B0604020202020204" pitchFamily="34" charset="0"/>
              <a:cs typeface="Arial" panose="020B0604020202020204" pitchFamily="34" charset="0"/>
            </a:rPr>
            <a:t>&lt;--MP4?</a:t>
          </a:r>
          <a:endParaRPr lang="en-US" sz="1100" b="0" i="0" u="none" strike="noStrike">
            <a:solidFill>
              <a:srgbClr val="FF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5. No. of threats detected by Antivirus : Automation can be challening as most companies wont allow log collection easily or would hide useful data.</a:t>
          </a:r>
          <a:r>
            <a:rPr lang="hu-HU" sz="1100" b="0" i="0" u="none" strike="noStrike">
              <a:solidFill>
                <a:srgbClr val="FF0000"/>
              </a:solidFill>
              <a:latin typeface="Arial" panose="020B0604020202020204" pitchFamily="34" charset="0"/>
              <a:cs typeface="Arial" panose="020B0604020202020204" pitchFamily="34" charset="0"/>
            </a:rPr>
            <a:t>&lt;--THE PROFESSIONAL DISCUSSION OF POTENTIAL "PARTNERS"</a:t>
          </a:r>
          <a:r>
            <a:rPr lang="en-US" sz="1100" b="0" i="0" u="none" strike="noStrike">
              <a:solidFill>
                <a:srgbClr val="FF0000"/>
              </a:solidFill>
              <a:latin typeface="Arial" panose="020B0604020202020204" pitchFamily="34" charset="0"/>
              <a:cs typeface="Arial" panose="020B0604020202020204" pitchFamily="34" charset="0"/>
            </a:rPr>
            <a:t> </a:t>
          </a:r>
          <a:r>
            <a:rPr lang="hu-HU" sz="1100" b="0" i="0" u="none" strike="noStrike">
              <a:solidFill>
                <a:srgbClr val="FF0000"/>
              </a:solidFill>
              <a:latin typeface="Arial" panose="020B0604020202020204" pitchFamily="34" charset="0"/>
              <a:cs typeface="Arial" panose="020B0604020202020204" pitchFamily="34" charset="0"/>
            </a:rPr>
            <a:t> IS ALSO PART OF THE EDUCATION/SOLUTION!</a:t>
          </a:r>
          <a:r>
            <a:rPr lang="hu-HU" sz="1100" b="0" i="0" u="none" strike="noStrike" baseline="0">
              <a:solidFill>
                <a:srgbClr val="FF0000"/>
              </a:solidFill>
              <a:latin typeface="Arial" panose="020B0604020202020204" pitchFamily="34" charset="0"/>
              <a:cs typeface="Arial" panose="020B0604020202020204" pitchFamily="34" charset="0"/>
            </a:rPr>
            <a:t> </a:t>
          </a:r>
          <a:r>
            <a:rPr lang="en-US" sz="1100" b="0" i="0" u="none" strike="noStrike">
              <a:solidFill>
                <a:srgbClr val="000000"/>
              </a:solidFill>
              <a:latin typeface="Arial" panose="020B0604020202020204" pitchFamily="34" charset="0"/>
              <a:cs typeface="Arial" panose="020B0604020202020204" pitchFamily="34" charset="0"/>
            </a:rPr>
            <a:t>But some antiviruses do provide API and Command line Interface log options.</a:t>
          </a:r>
          <a:r>
            <a:rPr lang="hu-HU" sz="1100" b="0" i="0">
              <a:solidFill>
                <a:srgbClr val="FF0000"/>
              </a:solidFill>
              <a:effectLst/>
              <a:latin typeface="+mn-lt"/>
              <a:ea typeface="+mn-ea"/>
              <a:cs typeface="+mn-cs"/>
            </a:rPr>
            <a:t>&lt;--MP4? JUST AN MP4-FILE IS THAT PROOF WHAT A THIRD PARTY COULD INVOLVE INTO A DEVELOPMENT</a:t>
          </a:r>
          <a:r>
            <a:rPr lang="hu-HU" sz="1100" b="0" i="0" baseline="0">
              <a:solidFill>
                <a:srgbClr val="FF0000"/>
              </a:solidFill>
              <a:effectLst/>
              <a:latin typeface="+mn-lt"/>
              <a:ea typeface="+mn-ea"/>
              <a:cs typeface="+mn-cs"/>
            </a:rPr>
            <a:t> PROCESS...</a:t>
          </a:r>
          <a:endParaRPr lang="en-GB">
            <a:solidFill>
              <a:srgbClr val="FF0000"/>
            </a:solidFill>
            <a:effectLst/>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 In cases, where we cant use the logs Intrustion detection System logs, which are more easier to collect can be used solely.</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6. Website visit data is easy to find but we need to define what are the blacklisted websited. we could get a databade( it is avaiable) of the major blacklisted w</a:t>
          </a:r>
          <a:r>
            <a:rPr lang="hu-HU" sz="1100" b="0" i="0" u="none" strike="noStrike">
              <a:solidFill>
                <a:srgbClr val="000000"/>
              </a:solidFill>
              <a:latin typeface="Arial" panose="020B0604020202020204" pitchFamily="34" charset="0"/>
              <a:cs typeface="Arial" panose="020B0604020202020204" pitchFamily="34" charset="0"/>
            </a:rPr>
            <a:t>e</a:t>
          </a:r>
          <a:r>
            <a:rPr lang="en-US" sz="1100" b="0" i="0" u="none" strike="noStrike">
              <a:solidFill>
                <a:srgbClr val="000000"/>
              </a:solidFill>
              <a:latin typeface="Arial" panose="020B0604020202020204" pitchFamily="34" charset="0"/>
              <a:cs typeface="Arial" panose="020B0604020202020204" pitchFamily="34" charset="0"/>
            </a:rPr>
            <a:t>bsites and add or remove according to our need, but still this atribute needs attention.</a:t>
          </a:r>
          <a:r>
            <a:rPr lang="hu-HU" sz="1100" b="0" i="0">
              <a:solidFill>
                <a:srgbClr val="FF0000"/>
              </a:solidFill>
              <a:effectLst/>
              <a:latin typeface="+mn-lt"/>
              <a:ea typeface="+mn-ea"/>
              <a:cs typeface="+mn-cs"/>
            </a:rPr>
            <a:t>&lt;--MP4?</a:t>
          </a:r>
          <a:endParaRPr lang="en-GB">
            <a:solidFill>
              <a:srgbClr val="FF0000"/>
            </a:solidFill>
            <a:effectLst/>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7. Logs in unauthorized downloaded softwares could be complicated, but a lot of companies prohibit any kind of software downloads aswell. In such cases, all software downloads could flag breach of security. In cases where software downloads are allowed, we need to create a bblackist.</a:t>
          </a:r>
          <a:r>
            <a:rPr lang="hu-HU" sz="1100" b="0" i="0">
              <a:solidFill>
                <a:srgbClr val="FF0000"/>
              </a:solidFill>
              <a:effectLst/>
              <a:latin typeface="+mn-lt"/>
              <a:ea typeface="+mn-ea"/>
              <a:cs typeface="+mn-cs"/>
            </a:rPr>
            <a:t>&lt;--MP4?</a:t>
          </a:r>
          <a:endParaRPr lang="en-GB">
            <a:solidFill>
              <a:srgbClr val="FF0000"/>
            </a:solidFill>
            <a:effectLst/>
          </a:endParaRPr>
        </a:p>
        <a:p>
          <a:pPr marL="0" indent="0" algn="l"/>
          <a:endParaRPr lang="hu-HU" sz="1100" b="1" i="1" u="sng" strike="noStrike">
            <a:solidFill>
              <a:srgbClr val="FF0000"/>
            </a:solidFill>
            <a:latin typeface="Arial" panose="020B0604020202020204" pitchFamily="34" charset="0"/>
            <a:cs typeface="Arial" panose="020B0604020202020204" pitchFamily="34" charset="0"/>
          </a:endParaRPr>
        </a:p>
        <a:p>
          <a:pPr marL="0" indent="0" algn="l"/>
          <a:r>
            <a:rPr lang="hu-HU" sz="1100" b="1" i="1" u="sng" strike="noStrike">
              <a:solidFill>
                <a:srgbClr val="FF0000"/>
              </a:solidFill>
              <a:latin typeface="Arial" panose="020B0604020202020204" pitchFamily="34" charset="0"/>
              <a:cs typeface="Arial" panose="020B0604020202020204" pitchFamily="34" charset="0"/>
            </a:rPr>
            <a:t>CONCLUSION: </a:t>
          </a:r>
          <a:r>
            <a:rPr lang="hu-HU" sz="1100" b="1" i="1" u="sng">
              <a:solidFill>
                <a:srgbClr val="FF0000"/>
              </a:solidFill>
              <a:effectLst/>
              <a:latin typeface="+mn-lt"/>
              <a:ea typeface="+mn-ea"/>
              <a:cs typeface="+mn-cs"/>
            </a:rPr>
            <a:t>&lt;--MP4? JUST AN MP4-FILE IS THAT PROOF WHAT A THIRD PARTY COULD INVOLVE INTO A DEVELOPMENT</a:t>
          </a:r>
          <a:r>
            <a:rPr lang="hu-HU" sz="1100" b="1" i="1" u="sng" baseline="0">
              <a:solidFill>
                <a:srgbClr val="FF0000"/>
              </a:solidFill>
              <a:effectLst/>
              <a:latin typeface="+mn-lt"/>
              <a:ea typeface="+mn-ea"/>
              <a:cs typeface="+mn-cs"/>
            </a:rPr>
            <a:t> PROCESS...</a:t>
          </a:r>
          <a:endParaRPr lang="en-US" sz="1100" b="1" i="1" u="sng" strike="no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180975</xdr:colOff>
      <xdr:row>24</xdr:row>
      <xdr:rowOff>0</xdr:rowOff>
    </xdr:to>
    <xdr:sp macro="" textlink="">
      <xdr:nvSpPr>
        <xdr:cNvPr id="2" name="TextBox 1">
          <a:extLst>
            <a:ext uri="{FF2B5EF4-FFF2-40B4-BE49-F238E27FC236}">
              <a16:creationId xmlns:a16="http://schemas.microsoft.com/office/drawing/2014/main" id="{12F2EAF3-4A49-17A3-3A19-6BDD76BCC2DA}"/>
            </a:ext>
          </a:extLst>
        </xdr:cNvPr>
        <xdr:cNvSpPr txBox="1"/>
      </xdr:nvSpPr>
      <xdr:spPr>
        <a:xfrm>
          <a:off x="0" y="0"/>
          <a:ext cx="8715375" cy="38862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Plan for Automation</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1. we create/identify a location where we can store the data</a:t>
          </a:r>
        </a:p>
        <a:p>
          <a:pPr marL="0" indent="0" algn="l"/>
          <a:r>
            <a:rPr lang="en-US" sz="1100" b="0" i="0" u="none" strike="noStrike">
              <a:solidFill>
                <a:srgbClr val="000000"/>
              </a:solidFill>
              <a:latin typeface="Arial" panose="020B0604020202020204" pitchFamily="34" charset="0"/>
              <a:cs typeface="Arial" panose="020B0604020202020204" pitchFamily="34" charset="0"/>
            </a:rPr>
            <a:t>2. we can use inbuilt tools from windows / linux for log collection for network and hardware information, firewalls, intrusion detection tools etc.</a:t>
          </a:r>
        </a:p>
        <a:p>
          <a:pPr marL="0" indent="0" algn="l"/>
          <a:r>
            <a:rPr lang="en-US" sz="1100" b="0" i="0" u="none" strike="noStrike">
              <a:solidFill>
                <a:srgbClr val="000000"/>
              </a:solidFill>
              <a:latin typeface="Arial" panose="020B0604020202020204" pitchFamily="34" charset="0"/>
              <a:cs typeface="Arial" panose="020B0604020202020204" pitchFamily="34" charset="0"/>
            </a:rPr>
            <a:t>3. For attributes such as data, total downloads, no. of files downloaded etc. we could use extentions in the browser such as in Chrome, Data Saver</a:t>
          </a:r>
        </a:p>
        <a:p>
          <a:pPr marL="0" indent="0" algn="l"/>
          <a:r>
            <a:rPr lang="en-US" sz="1100" b="0" i="0" u="none" strike="noStrike">
              <a:solidFill>
                <a:srgbClr val="000000"/>
              </a:solidFill>
              <a:latin typeface="Arial" panose="020B0604020202020204" pitchFamily="34" charset="0"/>
              <a:cs typeface="Arial" panose="020B0604020202020204" pitchFamily="34" charset="0"/>
            </a:rPr>
            <a:t>4. For VPN data, we could use VPN client logs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How to Automate the data collection</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We can use libraries in Python for automated log collection. </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There are various libraries we can use but after an analysis and double checking with Chat Gpt,  there are various libraries such as paramiko and psutil etc.</a:t>
          </a:r>
        </a:p>
        <a:p>
          <a:pPr marL="0" indent="0" algn="l"/>
          <a:r>
            <a:rPr lang="en-US" sz="1100" b="0" i="0" u="none" strike="noStrike">
              <a:solidFill>
                <a:srgbClr val="000000"/>
              </a:solidFill>
              <a:latin typeface="Arial" panose="020B0604020202020204" pitchFamily="34" charset="0"/>
              <a:cs typeface="Arial" panose="020B0604020202020204" pitchFamily="34" charset="0"/>
            </a:rPr>
            <a:t>Furthremore, as Python is a big ocean of possibilities, there are so many tasks we could do with Python and impove upon not just the automation, but also the efficiency and accurance of data collection and analysis.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12</xdr:col>
      <xdr:colOff>304800</xdr:colOff>
      <xdr:row>32</xdr:row>
      <xdr:rowOff>104775</xdr:rowOff>
    </xdr:to>
    <xdr:sp macro="" textlink="">
      <xdr:nvSpPr>
        <xdr:cNvPr id="2" name="TextBox 1">
          <a:extLst>
            <a:ext uri="{FF2B5EF4-FFF2-40B4-BE49-F238E27FC236}">
              <a16:creationId xmlns:a16="http://schemas.microsoft.com/office/drawing/2014/main" id="{9426F568-1AA1-D26F-D119-95BD5D6184AE}"/>
            </a:ext>
          </a:extLst>
        </xdr:cNvPr>
        <xdr:cNvSpPr txBox="1"/>
      </xdr:nvSpPr>
      <xdr:spPr>
        <a:xfrm>
          <a:off x="0" y="9525"/>
          <a:ext cx="7620000" cy="52768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Some attributes might be like the Schrödinger Cat or an Electron with dual personalities. For example</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Firewall threat detection.</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If a firewall is showing us a lot of threats, that could mean both things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 Either our network is very unsafe</a:t>
          </a:r>
        </a:p>
        <a:p>
          <a:pPr marL="0" indent="0" algn="l"/>
          <a:r>
            <a:rPr lang="en-US" sz="1100" b="0" i="0" u="none" strike="noStrike">
              <a:solidFill>
                <a:srgbClr val="000000"/>
              </a:solidFill>
              <a:latin typeface="Arial" panose="020B0604020202020204" pitchFamily="34" charset="0"/>
              <a:cs typeface="Arial" panose="020B0604020202020204" pitchFamily="34" charset="0"/>
            </a:rPr>
            <a:t>- Or the Firewall works too well</a:t>
          </a:r>
        </a:p>
        <a:p>
          <a:pPr marL="0" indent="0" algn="l"/>
          <a:r>
            <a:rPr lang="en-US" sz="1100" b="0" i="0" u="none" strike="noStrike">
              <a:solidFill>
                <a:srgbClr val="000000"/>
              </a:solidFill>
              <a:latin typeface="Arial" panose="020B0604020202020204" pitchFamily="34" charset="0"/>
              <a:cs typeface="Arial" panose="020B0604020202020204" pitchFamily="34" charset="0"/>
            </a:rPr>
            <a:t>-Or Both</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On the other Hand, if the Firewall detects too less or 0 cases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 Either our network is military grade secure</a:t>
          </a:r>
        </a:p>
        <a:p>
          <a:pPr marL="0" indent="0" algn="l"/>
          <a:r>
            <a:rPr lang="en-US" sz="1100" b="0" i="0" u="none" strike="noStrike">
              <a:solidFill>
                <a:srgbClr val="000000"/>
              </a:solidFill>
              <a:latin typeface="Arial" panose="020B0604020202020204" pitchFamily="34" charset="0"/>
              <a:cs typeface="Arial" panose="020B0604020202020204" pitchFamily="34" charset="0"/>
            </a:rPr>
            <a:t>- Or our firewall doesnt work at all</a:t>
          </a:r>
        </a:p>
        <a:p>
          <a:pPr marL="0" indent="0" algn="l"/>
          <a:r>
            <a:rPr lang="en-US" sz="1100" b="0" i="0" u="none" strike="noStrike">
              <a:solidFill>
                <a:srgbClr val="000000"/>
              </a:solidFill>
              <a:latin typeface="Arial" panose="020B0604020202020204" pitchFamily="34" charset="0"/>
              <a:cs typeface="Arial" panose="020B0604020202020204" pitchFamily="34" charset="0"/>
            </a:rPr>
            <a:t>- Or both</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Similar dilemma could be in Intrusion detection system, Malware analysis or Anti virus analysis.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In these cases, we could set some generic rule, to create a a balace of power and make some checks and balances. We could use the class If-Else.If pyramid.</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for example, If firewall detects less threats, and Intrustion System Detects less threats and Antivirus analsis detects less threats then we can use this case as TRUE</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But, if either of the case is not true, we can assume false.</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We could also add to the if-else clause more predicatable measures such as percentage of time VPN was used etc.</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590550</xdr:colOff>
      <xdr:row>21</xdr:row>
      <xdr:rowOff>85725</xdr:rowOff>
    </xdr:to>
    <xdr:sp macro="" textlink="">
      <xdr:nvSpPr>
        <xdr:cNvPr id="2" name="TextBox 1">
          <a:extLst>
            <a:ext uri="{FF2B5EF4-FFF2-40B4-BE49-F238E27FC236}">
              <a16:creationId xmlns:a16="http://schemas.microsoft.com/office/drawing/2014/main" id="{B8F45FDD-0179-67B7-5D97-F7F4070E3288}"/>
            </a:ext>
          </a:extLst>
        </xdr:cNvPr>
        <xdr:cNvSpPr txBox="1"/>
      </xdr:nvSpPr>
      <xdr:spPr>
        <a:xfrm>
          <a:off x="0" y="0"/>
          <a:ext cx="8515350" cy="34861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800" b="1" i="0" u="none" strike="noStrike">
              <a:solidFill>
                <a:srgbClr val="000000"/>
              </a:solidFill>
              <a:latin typeface="Arial" panose="020B0604020202020204" pitchFamily="34" charset="0"/>
              <a:cs typeface="Arial" panose="020B0604020202020204" pitchFamily="34" charset="0"/>
            </a:rPr>
            <a:t>I compared my objectives and attributes with as suggested by AI Tool ChatGPT</a:t>
          </a:r>
          <a:endParaRPr lang="en-US" sz="800" b="0" i="0" u="none" strike="noStrike">
            <a:solidFill>
              <a:srgbClr val="000000"/>
            </a:solidFill>
            <a:latin typeface="Arial" panose="020B0604020202020204" pitchFamily="34" charset="0"/>
            <a:cs typeface="Arial" panose="020B0604020202020204" pitchFamily="34" charset="0"/>
          </a:endParaRP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 Chat GPT touched bases with most of the cases i thought but also had some great ideas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1.Incident Response Time: </a:t>
          </a:r>
          <a:r>
            <a:rPr lang="en-US" sz="800" b="0" i="0" u="none" strike="noStrike">
              <a:solidFill>
                <a:srgbClr val="000000"/>
              </a:solidFill>
              <a:latin typeface="Arial" panose="020B0604020202020204" pitchFamily="34" charset="0"/>
              <a:cs typeface="Arial" panose="020B0604020202020204" pitchFamily="34" charset="0"/>
            </a:rPr>
            <a:t>Measure the time taken to detect and respond to security incidents or breaches.</a:t>
          </a: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Score: Lower scores for longer response times and higher scores for swift responses.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2. Vulnerability Assessment Results:</a:t>
          </a:r>
          <a:r>
            <a:rPr lang="en-US" sz="800" b="0" i="0" u="none" strike="noStrike">
              <a:solidFill>
                <a:srgbClr val="000000"/>
              </a:solidFill>
              <a:latin typeface="Arial" panose="020B0604020202020204" pitchFamily="34" charset="0"/>
              <a:cs typeface="Arial" panose="020B0604020202020204" pitchFamily="34" charset="0"/>
            </a:rPr>
            <a:t> Conduct regular vulnerability assessments to identify weaknesses in systems and applications.</a:t>
          </a: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Score: Higher scores for fewer vulnerabilities discovered and addressed, lower scores for unaddressed or high-risk vulnerabilities.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3. Data Loss Prevention (DLP) Events:</a:t>
          </a:r>
          <a:r>
            <a:rPr lang="en-US" sz="800" b="0" i="0" u="none" strike="noStrike">
              <a:solidFill>
                <a:srgbClr val="000000"/>
              </a:solidFill>
              <a:latin typeface="Arial" panose="020B0604020202020204" pitchFamily="34" charset="0"/>
              <a:cs typeface="Arial" panose="020B0604020202020204" pitchFamily="34" charset="0"/>
            </a:rPr>
            <a:t> Monitor DLP systems for events indicating potential unauthorized access or transfer of sensitive data.</a:t>
          </a: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Score: Lower scores for more DLP events and higher scores for minimal events.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I agree with these suggestions as they can help make the product better but ChatGPT also suggested some points, to which i dont agree.</a:t>
          </a:r>
          <a:endParaRPr lang="en-US" sz="800" b="0" i="0" u="none" strike="noStrike">
            <a:solidFill>
              <a:srgbClr val="000000"/>
            </a:solidFill>
            <a:latin typeface="Arial" panose="020B0604020202020204" pitchFamily="34" charset="0"/>
            <a:cs typeface="Arial" panose="020B0604020202020204" pitchFamily="34" charset="0"/>
          </a:endParaRP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1. Password monitoring:</a:t>
          </a:r>
          <a:r>
            <a:rPr lang="en-US" sz="800" b="0" i="0" u="none" strike="noStrike">
              <a:solidFill>
                <a:srgbClr val="000000"/>
              </a:solidFill>
              <a:latin typeface="Arial" panose="020B0604020202020204" pitchFamily="34" charset="0"/>
              <a:cs typeface="Arial" panose="020B0604020202020204" pitchFamily="34" charset="0"/>
            </a:rPr>
            <a:t> This could cause legal issues</a:t>
          </a:r>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2. Verifying who the users communicate with:</a:t>
          </a:r>
          <a:r>
            <a:rPr lang="en-US" sz="800" b="0" i="0" u="none" strike="noStrike">
              <a:solidFill>
                <a:srgbClr val="000000"/>
              </a:solidFill>
              <a:latin typeface="Arial" panose="020B0604020202020204" pitchFamily="34" charset="0"/>
              <a:cs typeface="Arial" panose="020B0604020202020204" pitchFamily="34" charset="0"/>
            </a:rPr>
            <a:t> This could be seens as spying or instrusion of privacy</a:t>
          </a:r>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3. Checking emails send:</a:t>
          </a:r>
          <a:r>
            <a:rPr lang="en-US" sz="800" b="0" i="0" u="none" strike="noStrike">
              <a:solidFill>
                <a:srgbClr val="000000"/>
              </a:solidFill>
              <a:latin typeface="Arial" panose="020B0604020202020204" pitchFamily="34" charset="0"/>
              <a:cs typeface="Arial" panose="020B0604020202020204" pitchFamily="34" charset="0"/>
            </a:rPr>
            <a:t> This could cause legal issues with GDPR</a:t>
          </a:r>
        </a:p>
      </xdr:txBody>
    </xdr:sp>
    <xdr:clientData/>
  </xdr:twoCellAnchor>
</xdr:wsDr>
</file>

<file path=xl/persons/person.xml><?xml version="1.0" encoding="utf-8"?>
<personList xmlns="http://schemas.microsoft.com/office/spreadsheetml/2018/threadedcomments" xmlns:x="http://schemas.openxmlformats.org/spreadsheetml/2006/main">
  <person displayName="Lttd" id="{A2ABF10A-9721-40F7-BE66-80F67C27BB68}" userId="Lttd"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dT="2024-02-28T05:16:20.66" personId="{A2ABF10A-9721-40F7-BE66-80F67C27BB68}" id="{D0BE99E4-A459-47B6-9D32-61B3FA18042E}">
    <text>This single value or at least one of the values below in the same column, should have an own mp4-file (later)!</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miau.my-x.hu/myx-free/coco/test/992202020240312120244.html" TargetMode="External"/><Relationship Id="rId2" Type="http://schemas.openxmlformats.org/officeDocument/2006/relationships/hyperlink" Target="https://miau.my-x.hu/myx-free/coco/test/445644220240312120055.html" TargetMode="External"/><Relationship Id="rId1" Type="http://schemas.openxmlformats.org/officeDocument/2006/relationships/hyperlink" Target="https://miau.my-x.hu/myx-free/coco/test/448350320240312115830.htm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24"/>
  <sheetViews>
    <sheetView zoomScale="72" workbookViewId="0"/>
  </sheetViews>
  <sheetFormatPr defaultColWidth="12.5546875" defaultRowHeight="15.75" customHeight="1" x14ac:dyDescent="0.25"/>
  <cols>
    <col min="2" max="2" width="32.5546875" customWidth="1"/>
    <col min="3" max="3" width="149.88671875" customWidth="1"/>
    <col min="4" max="4" width="69.33203125" bestFit="1" customWidth="1"/>
  </cols>
  <sheetData>
    <row r="1" spans="1:5" ht="13.2" x14ac:dyDescent="0.25">
      <c r="A1" s="9" t="s">
        <v>0</v>
      </c>
      <c r="B1" s="1" t="s">
        <v>1</v>
      </c>
      <c r="C1" s="1" t="s">
        <v>2</v>
      </c>
      <c r="D1" s="10" t="s">
        <v>3</v>
      </c>
      <c r="E1" s="10" t="s">
        <v>4</v>
      </c>
    </row>
    <row r="2" spans="1:5" ht="13.2" x14ac:dyDescent="0.25">
      <c r="A2" s="4" t="s">
        <v>5</v>
      </c>
      <c r="B2" s="3" t="s">
        <v>6</v>
      </c>
      <c r="C2" s="3" t="s">
        <v>7</v>
      </c>
      <c r="D2" s="10" t="s">
        <v>8</v>
      </c>
      <c r="E2" s="10" t="s">
        <v>9</v>
      </c>
    </row>
    <row r="3" spans="1:5" ht="13.2" x14ac:dyDescent="0.25">
      <c r="A3" s="4" t="s">
        <v>5</v>
      </c>
      <c r="B3" s="3" t="s">
        <v>10</v>
      </c>
      <c r="C3" s="3" t="s">
        <v>11</v>
      </c>
      <c r="D3" s="10" t="s">
        <v>8</v>
      </c>
      <c r="E3" s="10" t="s">
        <v>9</v>
      </c>
    </row>
    <row r="4" spans="1:5" ht="13.2" x14ac:dyDescent="0.25">
      <c r="A4" s="4" t="s">
        <v>5</v>
      </c>
      <c r="B4" s="3" t="s">
        <v>12</v>
      </c>
      <c r="C4" s="3" t="s">
        <v>13</v>
      </c>
      <c r="D4" s="10" t="s">
        <v>8</v>
      </c>
      <c r="E4" s="10" t="s">
        <v>9</v>
      </c>
    </row>
    <row r="5" spans="1:5" ht="13.2" x14ac:dyDescent="0.25">
      <c r="A5" s="4" t="s">
        <v>5</v>
      </c>
      <c r="B5" s="3" t="s">
        <v>14</v>
      </c>
      <c r="C5" s="3" t="s">
        <v>15</v>
      </c>
      <c r="D5" s="10" t="s">
        <v>8</v>
      </c>
      <c r="E5" s="10" t="s">
        <v>9</v>
      </c>
    </row>
    <row r="6" spans="1:5" ht="13.2" x14ac:dyDescent="0.25">
      <c r="A6" s="4" t="s">
        <v>5</v>
      </c>
      <c r="B6" s="3" t="s">
        <v>16</v>
      </c>
      <c r="C6" s="3" t="s">
        <v>17</v>
      </c>
      <c r="D6" s="10" t="s">
        <v>8</v>
      </c>
      <c r="E6" s="10" t="s">
        <v>9</v>
      </c>
    </row>
    <row r="7" spans="1:5" ht="13.2" x14ac:dyDescent="0.25">
      <c r="A7" s="4" t="s">
        <v>5</v>
      </c>
      <c r="B7" s="3" t="s">
        <v>18</v>
      </c>
      <c r="C7" s="3" t="s">
        <v>19</v>
      </c>
      <c r="D7" s="10" t="s">
        <v>8</v>
      </c>
      <c r="E7" s="10" t="s">
        <v>9</v>
      </c>
    </row>
    <row r="8" spans="1:5" ht="13.2" x14ac:dyDescent="0.25">
      <c r="A8" s="4" t="s">
        <v>5</v>
      </c>
      <c r="B8" s="3" t="s">
        <v>20</v>
      </c>
      <c r="C8" s="3" t="s">
        <v>21</v>
      </c>
      <c r="D8" s="10" t="s">
        <v>8</v>
      </c>
      <c r="E8" s="10" t="s">
        <v>9</v>
      </c>
    </row>
    <row r="9" spans="1:5" ht="13.2" x14ac:dyDescent="0.25">
      <c r="A9" s="4" t="s">
        <v>5</v>
      </c>
      <c r="B9" s="3" t="s">
        <v>22</v>
      </c>
      <c r="C9" s="3" t="s">
        <v>23</v>
      </c>
      <c r="D9" s="10" t="s">
        <v>8</v>
      </c>
      <c r="E9" s="10" t="s">
        <v>9</v>
      </c>
    </row>
    <row r="10" spans="1:5" ht="13.2" x14ac:dyDescent="0.25">
      <c r="A10" s="4" t="s">
        <v>5</v>
      </c>
      <c r="B10" s="3" t="s">
        <v>24</v>
      </c>
      <c r="C10" s="3" t="s">
        <v>25</v>
      </c>
      <c r="D10" s="10" t="s">
        <v>8</v>
      </c>
      <c r="E10" s="10" t="s">
        <v>9</v>
      </c>
    </row>
    <row r="11" spans="1:5" ht="13.2" x14ac:dyDescent="0.25">
      <c r="A11" s="4" t="s">
        <v>5</v>
      </c>
      <c r="B11" s="3" t="s">
        <v>26</v>
      </c>
      <c r="C11" s="3" t="s">
        <v>27</v>
      </c>
      <c r="D11" s="10" t="s">
        <v>8</v>
      </c>
      <c r="E11" s="10" t="s">
        <v>9</v>
      </c>
    </row>
    <row r="12" spans="1:5" ht="13.2" x14ac:dyDescent="0.25">
      <c r="A12" s="7" t="s">
        <v>28</v>
      </c>
      <c r="B12" s="5" t="s">
        <v>29</v>
      </c>
      <c r="C12" s="5" t="s">
        <v>30</v>
      </c>
      <c r="D12" s="10" t="s">
        <v>8</v>
      </c>
      <c r="E12" s="10" t="s">
        <v>9</v>
      </c>
    </row>
    <row r="13" spans="1:5" ht="13.2" x14ac:dyDescent="0.25">
      <c r="A13" s="7" t="s">
        <v>28</v>
      </c>
      <c r="B13" s="5" t="s">
        <v>31</v>
      </c>
      <c r="C13" s="5" t="s">
        <v>32</v>
      </c>
      <c r="D13" s="10" t="s">
        <v>8</v>
      </c>
      <c r="E13" s="10" t="s">
        <v>9</v>
      </c>
    </row>
    <row r="14" spans="1:5" ht="13.2" x14ac:dyDescent="0.25">
      <c r="A14" s="7" t="s">
        <v>28</v>
      </c>
      <c r="B14" s="5" t="s">
        <v>33</v>
      </c>
      <c r="C14" s="5" t="s">
        <v>34</v>
      </c>
      <c r="D14" s="10" t="s">
        <v>8</v>
      </c>
      <c r="E14" s="10" t="s">
        <v>9</v>
      </c>
    </row>
    <row r="15" spans="1:5" ht="13.2" x14ac:dyDescent="0.25">
      <c r="A15" s="7" t="s">
        <v>28</v>
      </c>
      <c r="B15" s="5" t="s">
        <v>35</v>
      </c>
      <c r="C15" s="5" t="s">
        <v>36</v>
      </c>
      <c r="D15" s="10" t="s">
        <v>8</v>
      </c>
      <c r="E15" s="10" t="s">
        <v>9</v>
      </c>
    </row>
    <row r="16" spans="1:5" ht="13.2" x14ac:dyDescent="0.25">
      <c r="A16" s="7" t="s">
        <v>28</v>
      </c>
      <c r="B16" s="5" t="s">
        <v>37</v>
      </c>
      <c r="C16" s="5" t="s">
        <v>38</v>
      </c>
      <c r="D16" s="10" t="s">
        <v>8</v>
      </c>
      <c r="E16" s="10" t="s">
        <v>9</v>
      </c>
    </row>
    <row r="17" spans="1:5" ht="15.75" customHeight="1" x14ac:dyDescent="0.25">
      <c r="A17" s="7" t="s">
        <v>28</v>
      </c>
      <c r="B17" s="6" t="s">
        <v>39</v>
      </c>
      <c r="C17" s="6" t="s">
        <v>40</v>
      </c>
      <c r="D17" s="10" t="s">
        <v>8</v>
      </c>
      <c r="E17" s="10" t="s">
        <v>9</v>
      </c>
    </row>
    <row r="18" spans="1:5" ht="15.75" customHeight="1" x14ac:dyDescent="0.25">
      <c r="A18" s="7" t="s">
        <v>28</v>
      </c>
      <c r="B18" s="6" t="s">
        <v>41</v>
      </c>
      <c r="C18" s="6" t="s">
        <v>42</v>
      </c>
      <c r="D18" s="10" t="s">
        <v>8</v>
      </c>
      <c r="E18" s="10" t="s">
        <v>9</v>
      </c>
    </row>
    <row r="19" spans="1:5" ht="13.2" x14ac:dyDescent="0.25"/>
    <row r="20" spans="1:5" ht="13.2" x14ac:dyDescent="0.25"/>
    <row r="21" spans="1:5" ht="13.2" x14ac:dyDescent="0.25"/>
    <row r="24" spans="1:5" ht="15.75" customHeight="1" x14ac:dyDescent="0.25">
      <c r="B24" s="2"/>
    </row>
  </sheetData>
  <pageMargins left="0" right="0" top="0" bottom="0" header="0" footer="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F9F9-7151-4C00-931D-91CB86FBDA81}">
  <dimension ref="A1:U58"/>
  <sheetViews>
    <sheetView zoomScale="84" zoomScaleNormal="88" workbookViewId="0">
      <selection activeCell="S36" sqref="B36:S51"/>
    </sheetView>
  </sheetViews>
  <sheetFormatPr defaultColWidth="12.88671875" defaultRowHeight="12.75" customHeight="1" x14ac:dyDescent="0.25"/>
  <cols>
    <col min="1" max="16384" width="12.88671875" style="21"/>
  </cols>
  <sheetData>
    <row r="1" spans="1:21" ht="13.2" x14ac:dyDescent="0.25">
      <c r="A1" s="18" t="s">
        <v>43</v>
      </c>
      <c r="B1" s="19" t="s">
        <v>44</v>
      </c>
      <c r="C1" s="19" t="s">
        <v>45</v>
      </c>
      <c r="D1" s="19" t="s">
        <v>46</v>
      </c>
      <c r="E1" s="19" t="s">
        <v>47</v>
      </c>
      <c r="F1" s="19" t="s">
        <v>48</v>
      </c>
      <c r="G1" s="19" t="s">
        <v>49</v>
      </c>
      <c r="H1" s="19" t="s">
        <v>50</v>
      </c>
      <c r="I1" s="19" t="s">
        <v>51</v>
      </c>
      <c r="J1" s="19" t="s">
        <v>52</v>
      </c>
      <c r="K1" s="19" t="s">
        <v>53</v>
      </c>
      <c r="L1" s="19" t="s">
        <v>54</v>
      </c>
      <c r="M1" s="19" t="s">
        <v>55</v>
      </c>
      <c r="N1" s="19" t="s">
        <v>56</v>
      </c>
      <c r="O1" s="19" t="s">
        <v>57</v>
      </c>
      <c r="P1" s="19" t="s">
        <v>58</v>
      </c>
      <c r="Q1" s="19" t="s">
        <v>59</v>
      </c>
      <c r="R1" s="20" t="s">
        <v>60</v>
      </c>
    </row>
    <row r="2" spans="1:21" ht="39" customHeight="1" x14ac:dyDescent="0.3">
      <c r="A2" s="22" t="s">
        <v>61</v>
      </c>
      <c r="B2" s="15" t="s">
        <v>62</v>
      </c>
      <c r="C2" s="15" t="s">
        <v>63</v>
      </c>
      <c r="D2" s="15" t="s">
        <v>64</v>
      </c>
      <c r="E2" s="15" t="s">
        <v>65</v>
      </c>
      <c r="F2" s="15" t="s">
        <v>66</v>
      </c>
      <c r="G2" s="15" t="s">
        <v>67</v>
      </c>
      <c r="H2" s="15" t="s">
        <v>68</v>
      </c>
      <c r="I2" s="15" t="s">
        <v>69</v>
      </c>
      <c r="J2" s="16" t="s">
        <v>69</v>
      </c>
      <c r="K2" s="15" t="s">
        <v>70</v>
      </c>
      <c r="L2" s="15" t="s">
        <v>71</v>
      </c>
      <c r="M2" s="15" t="s">
        <v>72</v>
      </c>
      <c r="N2" s="15" t="s">
        <v>73</v>
      </c>
      <c r="O2" s="15" t="s">
        <v>74</v>
      </c>
      <c r="P2" s="15" t="s">
        <v>75</v>
      </c>
      <c r="Q2" s="15" t="s">
        <v>76</v>
      </c>
      <c r="R2" s="17" t="s">
        <v>77</v>
      </c>
      <c r="S2" s="23" t="s">
        <v>152</v>
      </c>
      <c r="T2" s="23"/>
      <c r="U2" s="23"/>
    </row>
    <row r="3" spans="1:21" ht="26.4" x14ac:dyDescent="0.25">
      <c r="A3" s="22" t="s">
        <v>78</v>
      </c>
      <c r="B3" s="15" t="s">
        <v>79</v>
      </c>
      <c r="C3" s="15" t="s">
        <v>80</v>
      </c>
      <c r="D3" s="15" t="s">
        <v>79</v>
      </c>
      <c r="E3" s="15" t="s">
        <v>81</v>
      </c>
      <c r="F3" s="15" t="s">
        <v>82</v>
      </c>
      <c r="G3" s="15" t="s">
        <v>82</v>
      </c>
      <c r="H3" s="15" t="s">
        <v>83</v>
      </c>
      <c r="I3" s="15" t="s">
        <v>84</v>
      </c>
      <c r="J3" s="15" t="s">
        <v>84</v>
      </c>
      <c r="K3" s="15" t="s">
        <v>84</v>
      </c>
      <c r="L3" s="15" t="s">
        <v>85</v>
      </c>
      <c r="M3" s="15" t="s">
        <v>84</v>
      </c>
      <c r="N3" s="15" t="s">
        <v>86</v>
      </c>
      <c r="O3" s="15" t="s">
        <v>84</v>
      </c>
      <c r="P3" s="15" t="s">
        <v>84</v>
      </c>
      <c r="Q3" s="15" t="s">
        <v>87</v>
      </c>
      <c r="R3" s="17" t="s">
        <v>84</v>
      </c>
      <c r="S3" s="23"/>
      <c r="T3" s="23"/>
      <c r="U3" s="23"/>
    </row>
    <row r="4" spans="1:21" ht="27" thickBot="1" x14ac:dyDescent="0.3">
      <c r="A4" s="24" t="s">
        <v>88</v>
      </c>
      <c r="B4" s="25">
        <v>0</v>
      </c>
      <c r="C4" s="25">
        <v>1</v>
      </c>
      <c r="D4" s="25">
        <v>0</v>
      </c>
      <c r="E4" s="25">
        <v>0</v>
      </c>
      <c r="F4" s="25">
        <v>0</v>
      </c>
      <c r="G4" s="25">
        <v>0</v>
      </c>
      <c r="H4" s="25">
        <v>1</v>
      </c>
      <c r="I4" s="26">
        <v>1</v>
      </c>
      <c r="J4" s="26">
        <v>0</v>
      </c>
      <c r="K4" s="25">
        <v>1</v>
      </c>
      <c r="L4" s="25">
        <v>1</v>
      </c>
      <c r="M4" s="25">
        <v>1</v>
      </c>
      <c r="N4" s="25">
        <v>0</v>
      </c>
      <c r="O4" s="25">
        <v>1</v>
      </c>
      <c r="P4" s="25">
        <v>1</v>
      </c>
      <c r="Q4" s="25">
        <v>1</v>
      </c>
      <c r="R4" s="27">
        <v>1</v>
      </c>
      <c r="S4" s="23"/>
      <c r="T4" s="23"/>
      <c r="U4" s="23"/>
    </row>
    <row r="5" spans="1:21" ht="26.4" x14ac:dyDescent="0.25">
      <c r="A5" s="28" t="s">
        <v>89</v>
      </c>
      <c r="B5" s="18">
        <v>5</v>
      </c>
      <c r="C5" s="19">
        <v>9</v>
      </c>
      <c r="D5" s="19">
        <v>0</v>
      </c>
      <c r="E5" s="29">
        <v>128</v>
      </c>
      <c r="F5" s="19">
        <v>2014</v>
      </c>
      <c r="G5" s="19">
        <v>2018</v>
      </c>
      <c r="H5" s="19">
        <v>78</v>
      </c>
      <c r="I5" s="19">
        <v>45</v>
      </c>
      <c r="J5" s="19">
        <v>45</v>
      </c>
      <c r="K5" s="19">
        <v>50</v>
      </c>
      <c r="L5" s="19">
        <v>15</v>
      </c>
      <c r="M5" s="19">
        <v>59</v>
      </c>
      <c r="N5" s="19">
        <v>76</v>
      </c>
      <c r="O5" s="19">
        <v>5</v>
      </c>
      <c r="P5" s="19">
        <v>12</v>
      </c>
      <c r="Q5" s="19">
        <v>3</v>
      </c>
      <c r="R5" s="20">
        <v>4</v>
      </c>
      <c r="S5" s="23"/>
      <c r="T5" s="23"/>
      <c r="U5" s="23"/>
    </row>
    <row r="6" spans="1:21" ht="13.2" x14ac:dyDescent="0.25">
      <c r="A6" s="30" t="s">
        <v>90</v>
      </c>
      <c r="B6" s="31">
        <v>3</v>
      </c>
      <c r="C6" s="32">
        <f ca="1">RANDBETWEEN(1,10)</f>
        <v>10</v>
      </c>
      <c r="D6" s="32">
        <f ca="1">RANDBETWEEN(0,5)</f>
        <v>5</v>
      </c>
      <c r="E6" s="32">
        <v>192</v>
      </c>
      <c r="F6" s="32">
        <f ca="1">RANDBETWEEN(2014,2024)</f>
        <v>2018</v>
      </c>
      <c r="G6" s="32">
        <f ca="1">RANDBETWEEN(2014,2024)</f>
        <v>2017</v>
      </c>
      <c r="H6" s="32">
        <f ca="1">RANDBETWEEN(1,90)</f>
        <v>77</v>
      </c>
      <c r="I6" s="32">
        <f ca="1">RANDBETWEEN(1,100)</f>
        <v>35</v>
      </c>
      <c r="J6" s="32">
        <f ca="1">RANDBETWEEN(1,100)</f>
        <v>63</v>
      </c>
      <c r="K6" s="32">
        <f ca="1">RANDBETWEEN(1,100)</f>
        <v>90</v>
      </c>
      <c r="L6" s="32">
        <f ca="1">RANDBETWEEN(1,1000)</f>
        <v>821</v>
      </c>
      <c r="M6" s="32">
        <f ca="1">RANDBETWEEN(0,500)</f>
        <v>356</v>
      </c>
      <c r="N6" s="32">
        <f ca="1">RANDBETWEEN(0,100)</f>
        <v>39</v>
      </c>
      <c r="O6" s="32">
        <f ca="1">RANDBETWEEN(0,200)</f>
        <v>23</v>
      </c>
      <c r="P6" s="32">
        <f ca="1">RANDBETWEEN(0,10)</f>
        <v>3</v>
      </c>
      <c r="Q6" s="32">
        <f ca="1">RANDBETWEEN(0,30)</f>
        <v>0</v>
      </c>
      <c r="R6" s="33">
        <f ca="1">RANDBETWEEN(0,10)</f>
        <v>4</v>
      </c>
      <c r="S6" s="23"/>
      <c r="T6" s="23"/>
      <c r="U6" s="23"/>
    </row>
    <row r="7" spans="1:21" ht="13.2" x14ac:dyDescent="0.25">
      <c r="A7" s="30" t="s">
        <v>91</v>
      </c>
      <c r="B7" s="31">
        <v>7</v>
      </c>
      <c r="C7" s="32">
        <f t="shared" ref="C7:C20" ca="1" si="0">RANDBETWEEN(1,10)</f>
        <v>7</v>
      </c>
      <c r="D7" s="32">
        <f t="shared" ref="D7:D20" ca="1" si="1">RANDBETWEEN(0,5)</f>
        <v>2</v>
      </c>
      <c r="E7" s="32">
        <v>256</v>
      </c>
      <c r="F7" s="32">
        <f t="shared" ref="F7:G20" ca="1" si="2">RANDBETWEEN(2014,2024)</f>
        <v>2019</v>
      </c>
      <c r="G7" s="32">
        <f t="shared" ca="1" si="2"/>
        <v>2022</v>
      </c>
      <c r="H7" s="32">
        <f t="shared" ref="H7:H20" ca="1" si="3">RANDBETWEEN(1,90)</f>
        <v>23</v>
      </c>
      <c r="I7" s="32">
        <f ca="1">RANDBETWEEN(1,100)</f>
        <v>1</v>
      </c>
      <c r="J7" s="32">
        <f t="shared" ref="J7:K20" ca="1" si="4">RANDBETWEEN(1,100)</f>
        <v>33</v>
      </c>
      <c r="K7" s="32">
        <f t="shared" ca="1" si="4"/>
        <v>64</v>
      </c>
      <c r="L7" s="32">
        <f t="shared" ref="L7:L20" ca="1" si="5">RANDBETWEEN(1,1000)</f>
        <v>978</v>
      </c>
      <c r="M7" s="32">
        <f t="shared" ref="M7:M20" ca="1" si="6">RANDBETWEEN(0,500)</f>
        <v>46</v>
      </c>
      <c r="N7" s="32">
        <f t="shared" ref="N7:N20" ca="1" si="7">RANDBETWEEN(0,100)</f>
        <v>32</v>
      </c>
      <c r="O7" s="32">
        <f t="shared" ref="O7:O20" ca="1" si="8">RANDBETWEEN(0,200)</f>
        <v>67</v>
      </c>
      <c r="P7" s="32">
        <f t="shared" ref="P7:P20" ca="1" si="9">RANDBETWEEN(0,10)</f>
        <v>6</v>
      </c>
      <c r="Q7" s="32">
        <f t="shared" ref="Q7:Q20" ca="1" si="10">RANDBETWEEN(0,30)</f>
        <v>3</v>
      </c>
      <c r="R7" s="33">
        <f t="shared" ref="R7:R20" ca="1" si="11">RANDBETWEEN(0,10)</f>
        <v>3</v>
      </c>
      <c r="S7" s="23"/>
      <c r="T7" s="23"/>
      <c r="U7" s="23"/>
    </row>
    <row r="8" spans="1:21" ht="13.2" x14ac:dyDescent="0.25">
      <c r="A8" s="30" t="s">
        <v>92</v>
      </c>
      <c r="B8" s="31">
        <v>8</v>
      </c>
      <c r="C8" s="32">
        <f t="shared" ca="1" si="0"/>
        <v>6</v>
      </c>
      <c r="D8" s="32">
        <f t="shared" ca="1" si="1"/>
        <v>2</v>
      </c>
      <c r="E8" s="32">
        <v>192</v>
      </c>
      <c r="F8" s="32">
        <f t="shared" ca="1" si="2"/>
        <v>2020</v>
      </c>
      <c r="G8" s="32">
        <f t="shared" ca="1" si="2"/>
        <v>2019</v>
      </c>
      <c r="H8" s="32">
        <f t="shared" ca="1" si="3"/>
        <v>12</v>
      </c>
      <c r="I8" s="32">
        <f t="shared" ref="I8:I20" ca="1" si="12">RANDBETWEEN(1,100)</f>
        <v>64</v>
      </c>
      <c r="J8" s="32">
        <f t="shared" ca="1" si="4"/>
        <v>35</v>
      </c>
      <c r="K8" s="32">
        <f t="shared" ca="1" si="4"/>
        <v>45</v>
      </c>
      <c r="L8" s="32">
        <f t="shared" ca="1" si="5"/>
        <v>774</v>
      </c>
      <c r="M8" s="32">
        <f t="shared" ca="1" si="6"/>
        <v>18</v>
      </c>
      <c r="N8" s="32">
        <f t="shared" ca="1" si="7"/>
        <v>49</v>
      </c>
      <c r="O8" s="32">
        <f t="shared" ca="1" si="8"/>
        <v>5</v>
      </c>
      <c r="P8" s="32">
        <f t="shared" ca="1" si="9"/>
        <v>9</v>
      </c>
      <c r="Q8" s="32">
        <f t="shared" ca="1" si="10"/>
        <v>14</v>
      </c>
      <c r="R8" s="33">
        <f t="shared" ca="1" si="11"/>
        <v>3</v>
      </c>
      <c r="S8" s="23"/>
      <c r="T8" s="23"/>
      <c r="U8" s="23"/>
    </row>
    <row r="9" spans="1:21" ht="13.2" x14ac:dyDescent="0.25">
      <c r="A9" s="30" t="s">
        <v>93</v>
      </c>
      <c r="B9" s="31">
        <f t="shared" ref="B9:B10" ca="1" si="13">RANDBETWEEN(3,9)</f>
        <v>3</v>
      </c>
      <c r="C9" s="32">
        <f t="shared" ca="1" si="0"/>
        <v>4</v>
      </c>
      <c r="D9" s="32">
        <f t="shared" ca="1" si="1"/>
        <v>0</v>
      </c>
      <c r="E9" s="32">
        <v>128</v>
      </c>
      <c r="F9" s="32">
        <f t="shared" ca="1" si="2"/>
        <v>2017</v>
      </c>
      <c r="G9" s="32">
        <f t="shared" ca="1" si="2"/>
        <v>2021</v>
      </c>
      <c r="H9" s="32">
        <f t="shared" ca="1" si="3"/>
        <v>56</v>
      </c>
      <c r="I9" s="32">
        <f t="shared" ca="1" si="12"/>
        <v>77</v>
      </c>
      <c r="J9" s="32">
        <f t="shared" ca="1" si="4"/>
        <v>30</v>
      </c>
      <c r="K9" s="32">
        <f t="shared" ca="1" si="4"/>
        <v>89</v>
      </c>
      <c r="L9" s="32">
        <f t="shared" ca="1" si="5"/>
        <v>390</v>
      </c>
      <c r="M9" s="32">
        <f t="shared" ca="1" si="6"/>
        <v>334</v>
      </c>
      <c r="N9" s="32">
        <f t="shared" ca="1" si="7"/>
        <v>68</v>
      </c>
      <c r="O9" s="32">
        <f t="shared" ca="1" si="8"/>
        <v>19</v>
      </c>
      <c r="P9" s="32">
        <f t="shared" ca="1" si="9"/>
        <v>4</v>
      </c>
      <c r="Q9" s="32">
        <f t="shared" ca="1" si="10"/>
        <v>25</v>
      </c>
      <c r="R9" s="33">
        <f t="shared" ca="1" si="11"/>
        <v>2</v>
      </c>
      <c r="S9" s="23"/>
      <c r="T9" s="23"/>
      <c r="U9" s="23"/>
    </row>
    <row r="10" spans="1:21" ht="13.2" x14ac:dyDescent="0.25">
      <c r="A10" s="30" t="s">
        <v>94</v>
      </c>
      <c r="B10" s="31">
        <f t="shared" ca="1" si="13"/>
        <v>8</v>
      </c>
      <c r="C10" s="32">
        <f t="shared" ca="1" si="0"/>
        <v>5</v>
      </c>
      <c r="D10" s="32">
        <f t="shared" ca="1" si="1"/>
        <v>4</v>
      </c>
      <c r="E10" s="32">
        <v>128</v>
      </c>
      <c r="F10" s="32">
        <f t="shared" ca="1" si="2"/>
        <v>2015</v>
      </c>
      <c r="G10" s="32">
        <f t="shared" ca="1" si="2"/>
        <v>2022</v>
      </c>
      <c r="H10" s="32">
        <f t="shared" ca="1" si="3"/>
        <v>74</v>
      </c>
      <c r="I10" s="32">
        <f t="shared" ca="1" si="12"/>
        <v>79</v>
      </c>
      <c r="J10" s="32">
        <f t="shared" ca="1" si="4"/>
        <v>30</v>
      </c>
      <c r="K10" s="32">
        <f t="shared" ca="1" si="4"/>
        <v>80</v>
      </c>
      <c r="L10" s="32">
        <f t="shared" ca="1" si="5"/>
        <v>838</v>
      </c>
      <c r="M10" s="32">
        <f t="shared" ca="1" si="6"/>
        <v>470</v>
      </c>
      <c r="N10" s="32">
        <f t="shared" ca="1" si="7"/>
        <v>87</v>
      </c>
      <c r="O10" s="32">
        <f t="shared" ca="1" si="8"/>
        <v>57</v>
      </c>
      <c r="P10" s="32">
        <f t="shared" ca="1" si="9"/>
        <v>0</v>
      </c>
      <c r="Q10" s="32">
        <f t="shared" ca="1" si="10"/>
        <v>20</v>
      </c>
      <c r="R10" s="33">
        <f t="shared" ca="1" si="11"/>
        <v>0</v>
      </c>
      <c r="S10" s="23"/>
      <c r="T10" s="23"/>
      <c r="U10" s="23"/>
    </row>
    <row r="11" spans="1:21" ht="13.2" x14ac:dyDescent="0.25">
      <c r="A11" s="30" t="s">
        <v>95</v>
      </c>
      <c r="B11" s="31">
        <f ca="1">RANDBETWEEN(3,9)</f>
        <v>4</v>
      </c>
      <c r="C11" s="32">
        <f t="shared" ca="1" si="0"/>
        <v>7</v>
      </c>
      <c r="D11" s="32">
        <f t="shared" ca="1" si="1"/>
        <v>2</v>
      </c>
      <c r="E11" s="32">
        <v>128</v>
      </c>
      <c r="F11" s="32">
        <f t="shared" ca="1" si="2"/>
        <v>2024</v>
      </c>
      <c r="G11" s="32">
        <f t="shared" ca="1" si="2"/>
        <v>2015</v>
      </c>
      <c r="H11" s="32">
        <f t="shared" ca="1" si="3"/>
        <v>85</v>
      </c>
      <c r="I11" s="32">
        <f t="shared" ca="1" si="12"/>
        <v>95</v>
      </c>
      <c r="J11" s="32">
        <f t="shared" ca="1" si="4"/>
        <v>14</v>
      </c>
      <c r="K11" s="32">
        <f t="shared" ca="1" si="4"/>
        <v>55</v>
      </c>
      <c r="L11" s="32">
        <f t="shared" ca="1" si="5"/>
        <v>552</v>
      </c>
      <c r="M11" s="32">
        <f t="shared" ca="1" si="6"/>
        <v>22</v>
      </c>
      <c r="N11" s="32">
        <f t="shared" ca="1" si="7"/>
        <v>46</v>
      </c>
      <c r="O11" s="32">
        <f t="shared" ca="1" si="8"/>
        <v>181</v>
      </c>
      <c r="P11" s="32">
        <f t="shared" ca="1" si="9"/>
        <v>6</v>
      </c>
      <c r="Q11" s="32">
        <f t="shared" ca="1" si="10"/>
        <v>9</v>
      </c>
      <c r="R11" s="33">
        <f t="shared" ca="1" si="11"/>
        <v>7</v>
      </c>
      <c r="S11" s="23"/>
      <c r="T11" s="23"/>
      <c r="U11" s="23"/>
    </row>
    <row r="12" spans="1:21" ht="13.2" x14ac:dyDescent="0.25">
      <c r="A12" s="30" t="s">
        <v>96</v>
      </c>
      <c r="B12" s="31">
        <f t="shared" ref="B12:B20" ca="1" si="14">RANDBETWEEN(3,9)</f>
        <v>3</v>
      </c>
      <c r="C12" s="32">
        <f t="shared" ca="1" si="0"/>
        <v>3</v>
      </c>
      <c r="D12" s="32">
        <f t="shared" ca="1" si="1"/>
        <v>1</v>
      </c>
      <c r="E12" s="32">
        <v>128</v>
      </c>
      <c r="F12" s="32">
        <f t="shared" ca="1" si="2"/>
        <v>2021</v>
      </c>
      <c r="G12" s="32">
        <f t="shared" ca="1" si="2"/>
        <v>2020</v>
      </c>
      <c r="H12" s="32">
        <f t="shared" ca="1" si="3"/>
        <v>11</v>
      </c>
      <c r="I12" s="32">
        <f t="shared" ca="1" si="12"/>
        <v>79</v>
      </c>
      <c r="J12" s="32">
        <f t="shared" ca="1" si="4"/>
        <v>81</v>
      </c>
      <c r="K12" s="32">
        <f t="shared" ca="1" si="4"/>
        <v>93</v>
      </c>
      <c r="L12" s="32">
        <f t="shared" ca="1" si="5"/>
        <v>727</v>
      </c>
      <c r="M12" s="32">
        <f t="shared" ca="1" si="6"/>
        <v>27</v>
      </c>
      <c r="N12" s="32">
        <f t="shared" ca="1" si="7"/>
        <v>31</v>
      </c>
      <c r="O12" s="32">
        <f t="shared" ca="1" si="8"/>
        <v>168</v>
      </c>
      <c r="P12" s="32">
        <f t="shared" ca="1" si="9"/>
        <v>7</v>
      </c>
      <c r="Q12" s="32">
        <f t="shared" ca="1" si="10"/>
        <v>12</v>
      </c>
      <c r="R12" s="33">
        <f t="shared" ca="1" si="11"/>
        <v>10</v>
      </c>
      <c r="S12" s="23"/>
      <c r="T12" s="23"/>
      <c r="U12" s="23"/>
    </row>
    <row r="13" spans="1:21" ht="13.2" x14ac:dyDescent="0.25">
      <c r="A13" s="30" t="s">
        <v>97</v>
      </c>
      <c r="B13" s="31">
        <f t="shared" ca="1" si="14"/>
        <v>9</v>
      </c>
      <c r="C13" s="32">
        <f t="shared" ca="1" si="0"/>
        <v>3</v>
      </c>
      <c r="D13" s="32">
        <f t="shared" ca="1" si="1"/>
        <v>2</v>
      </c>
      <c r="E13" s="32">
        <v>256</v>
      </c>
      <c r="F13" s="32">
        <f t="shared" ca="1" si="2"/>
        <v>2014</v>
      </c>
      <c r="G13" s="32">
        <f t="shared" ca="1" si="2"/>
        <v>2024</v>
      </c>
      <c r="H13" s="32">
        <f t="shared" ca="1" si="3"/>
        <v>31</v>
      </c>
      <c r="I13" s="32">
        <f t="shared" ca="1" si="12"/>
        <v>17</v>
      </c>
      <c r="J13" s="32">
        <f t="shared" ca="1" si="4"/>
        <v>17</v>
      </c>
      <c r="K13" s="32">
        <f t="shared" ca="1" si="4"/>
        <v>42</v>
      </c>
      <c r="L13" s="32">
        <f t="shared" ca="1" si="5"/>
        <v>241</v>
      </c>
      <c r="M13" s="32">
        <f t="shared" ca="1" si="6"/>
        <v>171</v>
      </c>
      <c r="N13" s="32">
        <f t="shared" ca="1" si="7"/>
        <v>55</v>
      </c>
      <c r="O13" s="32">
        <f t="shared" ca="1" si="8"/>
        <v>62</v>
      </c>
      <c r="P13" s="32">
        <f t="shared" ca="1" si="9"/>
        <v>4</v>
      </c>
      <c r="Q13" s="32">
        <f t="shared" ca="1" si="10"/>
        <v>6</v>
      </c>
      <c r="R13" s="33">
        <f t="shared" ca="1" si="11"/>
        <v>3</v>
      </c>
      <c r="S13" s="23"/>
      <c r="T13" s="23"/>
      <c r="U13" s="23"/>
    </row>
    <row r="14" spans="1:21" ht="13.2" x14ac:dyDescent="0.25">
      <c r="A14" s="30" t="s">
        <v>98</v>
      </c>
      <c r="B14" s="31">
        <f t="shared" ca="1" si="14"/>
        <v>8</v>
      </c>
      <c r="C14" s="32">
        <f t="shared" ca="1" si="0"/>
        <v>9</v>
      </c>
      <c r="D14" s="32">
        <f t="shared" ca="1" si="1"/>
        <v>5</v>
      </c>
      <c r="E14" s="32">
        <v>128</v>
      </c>
      <c r="F14" s="32">
        <f t="shared" ca="1" si="2"/>
        <v>2022</v>
      </c>
      <c r="G14" s="32">
        <f t="shared" ca="1" si="2"/>
        <v>2017</v>
      </c>
      <c r="H14" s="32">
        <f t="shared" ca="1" si="3"/>
        <v>55</v>
      </c>
      <c r="I14" s="32">
        <f t="shared" ca="1" si="12"/>
        <v>91</v>
      </c>
      <c r="J14" s="32">
        <f t="shared" ca="1" si="4"/>
        <v>47</v>
      </c>
      <c r="K14" s="32">
        <f t="shared" ca="1" si="4"/>
        <v>42</v>
      </c>
      <c r="L14" s="32">
        <f t="shared" ca="1" si="5"/>
        <v>623</v>
      </c>
      <c r="M14" s="32">
        <f t="shared" ca="1" si="6"/>
        <v>279</v>
      </c>
      <c r="N14" s="32">
        <f t="shared" ca="1" si="7"/>
        <v>34</v>
      </c>
      <c r="O14" s="32">
        <f t="shared" ca="1" si="8"/>
        <v>39</v>
      </c>
      <c r="P14" s="32">
        <f t="shared" ca="1" si="9"/>
        <v>0</v>
      </c>
      <c r="Q14" s="32">
        <f t="shared" ca="1" si="10"/>
        <v>16</v>
      </c>
      <c r="R14" s="33">
        <f t="shared" ca="1" si="11"/>
        <v>8</v>
      </c>
      <c r="S14" s="23"/>
      <c r="T14" s="23"/>
      <c r="U14" s="23"/>
    </row>
    <row r="15" spans="1:21" ht="13.2" x14ac:dyDescent="0.25">
      <c r="A15" s="30" t="s">
        <v>99</v>
      </c>
      <c r="B15" s="31">
        <f t="shared" ca="1" si="14"/>
        <v>4</v>
      </c>
      <c r="C15" s="32">
        <f t="shared" ca="1" si="0"/>
        <v>9</v>
      </c>
      <c r="D15" s="32">
        <f t="shared" ca="1" si="1"/>
        <v>0</v>
      </c>
      <c r="E15" s="32">
        <v>192</v>
      </c>
      <c r="F15" s="32">
        <f t="shared" ca="1" si="2"/>
        <v>2019</v>
      </c>
      <c r="G15" s="32">
        <f t="shared" ca="1" si="2"/>
        <v>2017</v>
      </c>
      <c r="H15" s="32">
        <f t="shared" ca="1" si="3"/>
        <v>51</v>
      </c>
      <c r="I15" s="32">
        <f t="shared" ca="1" si="12"/>
        <v>14</v>
      </c>
      <c r="J15" s="32">
        <f t="shared" ca="1" si="4"/>
        <v>87</v>
      </c>
      <c r="K15" s="32">
        <f t="shared" ca="1" si="4"/>
        <v>56</v>
      </c>
      <c r="L15" s="32">
        <f t="shared" ca="1" si="5"/>
        <v>223</v>
      </c>
      <c r="M15" s="32">
        <f t="shared" ca="1" si="6"/>
        <v>105</v>
      </c>
      <c r="N15" s="32">
        <f t="shared" ca="1" si="7"/>
        <v>5</v>
      </c>
      <c r="O15" s="32">
        <f t="shared" ca="1" si="8"/>
        <v>114</v>
      </c>
      <c r="P15" s="32">
        <f t="shared" ca="1" si="9"/>
        <v>4</v>
      </c>
      <c r="Q15" s="32">
        <f t="shared" ca="1" si="10"/>
        <v>7</v>
      </c>
      <c r="R15" s="33">
        <f t="shared" ca="1" si="11"/>
        <v>0</v>
      </c>
      <c r="S15" s="23"/>
      <c r="T15" s="23"/>
      <c r="U15" s="23"/>
    </row>
    <row r="16" spans="1:21" ht="13.2" x14ac:dyDescent="0.25">
      <c r="A16" s="30" t="s">
        <v>100</v>
      </c>
      <c r="B16" s="31">
        <f t="shared" ca="1" si="14"/>
        <v>4</v>
      </c>
      <c r="C16" s="32">
        <f t="shared" ca="1" si="0"/>
        <v>8</v>
      </c>
      <c r="D16" s="32">
        <f t="shared" ca="1" si="1"/>
        <v>3</v>
      </c>
      <c r="E16" s="32">
        <v>128</v>
      </c>
      <c r="F16" s="32">
        <f t="shared" ca="1" si="2"/>
        <v>2017</v>
      </c>
      <c r="G16" s="32">
        <f t="shared" ca="1" si="2"/>
        <v>2016</v>
      </c>
      <c r="H16" s="32">
        <f t="shared" ca="1" si="3"/>
        <v>53</v>
      </c>
      <c r="I16" s="32">
        <f t="shared" ca="1" si="12"/>
        <v>7</v>
      </c>
      <c r="J16" s="32">
        <f t="shared" ca="1" si="4"/>
        <v>92</v>
      </c>
      <c r="K16" s="32">
        <f t="shared" ca="1" si="4"/>
        <v>94</v>
      </c>
      <c r="L16" s="32">
        <f t="shared" ca="1" si="5"/>
        <v>155</v>
      </c>
      <c r="M16" s="32">
        <f t="shared" ca="1" si="6"/>
        <v>440</v>
      </c>
      <c r="N16" s="32">
        <f t="shared" ca="1" si="7"/>
        <v>23</v>
      </c>
      <c r="O16" s="32">
        <f t="shared" ca="1" si="8"/>
        <v>88</v>
      </c>
      <c r="P16" s="32">
        <f t="shared" ca="1" si="9"/>
        <v>3</v>
      </c>
      <c r="Q16" s="32">
        <f t="shared" ca="1" si="10"/>
        <v>13</v>
      </c>
      <c r="R16" s="33">
        <f t="shared" ca="1" si="11"/>
        <v>8</v>
      </c>
      <c r="S16" s="23"/>
      <c r="T16" s="23"/>
      <c r="U16" s="23"/>
    </row>
    <row r="17" spans="1:21" ht="13.2" x14ac:dyDescent="0.25">
      <c r="A17" s="30" t="s">
        <v>101</v>
      </c>
      <c r="B17" s="31">
        <f t="shared" ca="1" si="14"/>
        <v>7</v>
      </c>
      <c r="C17" s="32">
        <f t="shared" ca="1" si="0"/>
        <v>1</v>
      </c>
      <c r="D17" s="32">
        <f t="shared" ca="1" si="1"/>
        <v>5</v>
      </c>
      <c r="E17" s="32">
        <v>128</v>
      </c>
      <c r="F17" s="32">
        <f t="shared" ca="1" si="2"/>
        <v>2016</v>
      </c>
      <c r="G17" s="32">
        <f t="shared" ca="1" si="2"/>
        <v>2023</v>
      </c>
      <c r="H17" s="32">
        <f t="shared" ca="1" si="3"/>
        <v>76</v>
      </c>
      <c r="I17" s="32">
        <f t="shared" ca="1" si="12"/>
        <v>17</v>
      </c>
      <c r="J17" s="32">
        <f t="shared" ca="1" si="4"/>
        <v>81</v>
      </c>
      <c r="K17" s="32">
        <f t="shared" ca="1" si="4"/>
        <v>22</v>
      </c>
      <c r="L17" s="32">
        <f t="shared" ca="1" si="5"/>
        <v>330</v>
      </c>
      <c r="M17" s="32">
        <f t="shared" ca="1" si="6"/>
        <v>40</v>
      </c>
      <c r="N17" s="32">
        <f t="shared" ca="1" si="7"/>
        <v>38</v>
      </c>
      <c r="O17" s="32">
        <f t="shared" ca="1" si="8"/>
        <v>176</v>
      </c>
      <c r="P17" s="32">
        <f t="shared" ca="1" si="9"/>
        <v>1</v>
      </c>
      <c r="Q17" s="32">
        <f t="shared" ca="1" si="10"/>
        <v>0</v>
      </c>
      <c r="R17" s="33">
        <f t="shared" ca="1" si="11"/>
        <v>10</v>
      </c>
      <c r="S17" s="23"/>
      <c r="T17" s="23"/>
      <c r="U17" s="23"/>
    </row>
    <row r="18" spans="1:21" ht="13.2" x14ac:dyDescent="0.25">
      <c r="A18" s="30" t="s">
        <v>102</v>
      </c>
      <c r="B18" s="31">
        <f t="shared" ca="1" si="14"/>
        <v>3</v>
      </c>
      <c r="C18" s="32">
        <f t="shared" ca="1" si="0"/>
        <v>10</v>
      </c>
      <c r="D18" s="32">
        <f t="shared" ca="1" si="1"/>
        <v>3</v>
      </c>
      <c r="E18" s="32">
        <v>128</v>
      </c>
      <c r="F18" s="32">
        <f t="shared" ca="1" si="2"/>
        <v>2024</v>
      </c>
      <c r="G18" s="32">
        <f t="shared" ca="1" si="2"/>
        <v>2016</v>
      </c>
      <c r="H18" s="32">
        <f t="shared" ca="1" si="3"/>
        <v>75</v>
      </c>
      <c r="I18" s="32">
        <f t="shared" ca="1" si="12"/>
        <v>50</v>
      </c>
      <c r="J18" s="32">
        <f t="shared" ca="1" si="4"/>
        <v>98</v>
      </c>
      <c r="K18" s="32">
        <f t="shared" ca="1" si="4"/>
        <v>74</v>
      </c>
      <c r="L18" s="32">
        <f t="shared" ca="1" si="5"/>
        <v>472</v>
      </c>
      <c r="M18" s="32">
        <f t="shared" ca="1" si="6"/>
        <v>345</v>
      </c>
      <c r="N18" s="32">
        <f t="shared" ca="1" si="7"/>
        <v>34</v>
      </c>
      <c r="O18" s="32">
        <f t="shared" ca="1" si="8"/>
        <v>114</v>
      </c>
      <c r="P18" s="32">
        <f t="shared" ca="1" si="9"/>
        <v>10</v>
      </c>
      <c r="Q18" s="32">
        <f t="shared" ca="1" si="10"/>
        <v>9</v>
      </c>
      <c r="R18" s="33">
        <f t="shared" ca="1" si="11"/>
        <v>4</v>
      </c>
      <c r="S18" s="23"/>
      <c r="T18" s="23"/>
      <c r="U18" s="23"/>
    </row>
    <row r="19" spans="1:21" ht="13.2" x14ac:dyDescent="0.25">
      <c r="A19" s="30" t="s">
        <v>103</v>
      </c>
      <c r="B19" s="31">
        <f t="shared" ca="1" si="14"/>
        <v>5</v>
      </c>
      <c r="C19" s="32">
        <f t="shared" ca="1" si="0"/>
        <v>6</v>
      </c>
      <c r="D19" s="32">
        <f t="shared" ca="1" si="1"/>
        <v>5</v>
      </c>
      <c r="E19" s="32">
        <v>128</v>
      </c>
      <c r="F19" s="32">
        <f t="shared" ca="1" si="2"/>
        <v>2019</v>
      </c>
      <c r="G19" s="32">
        <f t="shared" ca="1" si="2"/>
        <v>2017</v>
      </c>
      <c r="H19" s="32">
        <f t="shared" ca="1" si="3"/>
        <v>9</v>
      </c>
      <c r="I19" s="32">
        <f t="shared" ca="1" si="12"/>
        <v>91</v>
      </c>
      <c r="J19" s="32">
        <f t="shared" ca="1" si="4"/>
        <v>68</v>
      </c>
      <c r="K19" s="32">
        <f t="shared" ca="1" si="4"/>
        <v>52</v>
      </c>
      <c r="L19" s="32">
        <f t="shared" ca="1" si="5"/>
        <v>44</v>
      </c>
      <c r="M19" s="32">
        <f t="shared" ca="1" si="6"/>
        <v>57</v>
      </c>
      <c r="N19" s="32">
        <f t="shared" ca="1" si="7"/>
        <v>45</v>
      </c>
      <c r="O19" s="32">
        <f t="shared" ca="1" si="8"/>
        <v>179</v>
      </c>
      <c r="P19" s="32">
        <f t="shared" ca="1" si="9"/>
        <v>0</v>
      </c>
      <c r="Q19" s="32">
        <f t="shared" ca="1" si="10"/>
        <v>26</v>
      </c>
      <c r="R19" s="33">
        <f t="shared" ca="1" si="11"/>
        <v>9</v>
      </c>
      <c r="S19" s="23"/>
      <c r="T19" s="23"/>
      <c r="U19" s="23"/>
    </row>
    <row r="20" spans="1:21" ht="13.8" thickBot="1" x14ac:dyDescent="0.3">
      <c r="A20" s="34" t="s">
        <v>104</v>
      </c>
      <c r="B20" s="35">
        <f t="shared" ca="1" si="14"/>
        <v>5</v>
      </c>
      <c r="C20" s="36">
        <f t="shared" ca="1" si="0"/>
        <v>3</v>
      </c>
      <c r="D20" s="36">
        <f t="shared" ca="1" si="1"/>
        <v>2</v>
      </c>
      <c r="E20" s="36">
        <v>256</v>
      </c>
      <c r="F20" s="36">
        <f t="shared" ca="1" si="2"/>
        <v>2020</v>
      </c>
      <c r="G20" s="36">
        <f t="shared" ca="1" si="2"/>
        <v>2017</v>
      </c>
      <c r="H20" s="36">
        <f t="shared" ca="1" si="3"/>
        <v>48</v>
      </c>
      <c r="I20" s="36">
        <f t="shared" ca="1" si="12"/>
        <v>57</v>
      </c>
      <c r="J20" s="36">
        <f t="shared" ca="1" si="4"/>
        <v>99</v>
      </c>
      <c r="K20" s="36">
        <f t="shared" ca="1" si="4"/>
        <v>1</v>
      </c>
      <c r="L20" s="36">
        <f t="shared" ca="1" si="5"/>
        <v>560</v>
      </c>
      <c r="M20" s="36">
        <f t="shared" ca="1" si="6"/>
        <v>356</v>
      </c>
      <c r="N20" s="36">
        <f t="shared" ca="1" si="7"/>
        <v>27</v>
      </c>
      <c r="O20" s="36">
        <f t="shared" ca="1" si="8"/>
        <v>49</v>
      </c>
      <c r="P20" s="36">
        <f t="shared" ca="1" si="9"/>
        <v>4</v>
      </c>
      <c r="Q20" s="36">
        <f t="shared" ca="1" si="10"/>
        <v>28</v>
      </c>
      <c r="R20" s="37">
        <f t="shared" ca="1" si="11"/>
        <v>9</v>
      </c>
      <c r="S20" s="23"/>
      <c r="T20" s="23"/>
      <c r="U20" s="23"/>
    </row>
    <row r="22" spans="1:21" ht="12.75" customHeight="1" x14ac:dyDescent="0.25">
      <c r="A22" s="21" t="s">
        <v>105</v>
      </c>
      <c r="B22" s="21">
        <v>9</v>
      </c>
      <c r="C22" s="21">
        <v>10</v>
      </c>
      <c r="D22" s="21">
        <v>5</v>
      </c>
      <c r="E22" s="21">
        <v>256</v>
      </c>
      <c r="F22" s="21">
        <v>2024</v>
      </c>
      <c r="G22" s="21">
        <v>2024</v>
      </c>
      <c r="H22" s="21">
        <v>90</v>
      </c>
      <c r="I22" s="21">
        <v>100</v>
      </c>
      <c r="J22" s="21">
        <v>100</v>
      </c>
      <c r="K22" s="21">
        <v>100</v>
      </c>
      <c r="L22" s="21">
        <v>1000</v>
      </c>
      <c r="M22" s="21">
        <v>500</v>
      </c>
      <c r="N22" s="21">
        <v>100</v>
      </c>
      <c r="O22" s="21">
        <v>200</v>
      </c>
      <c r="P22" s="21">
        <v>10</v>
      </c>
      <c r="Q22" s="21">
        <v>30</v>
      </c>
      <c r="R22" s="21">
        <v>10</v>
      </c>
    </row>
    <row r="23" spans="1:21" ht="12.75" customHeight="1" x14ac:dyDescent="0.25">
      <c r="A23" s="21" t="s">
        <v>106</v>
      </c>
      <c r="B23" s="21">
        <v>3</v>
      </c>
      <c r="C23" s="21">
        <v>0</v>
      </c>
      <c r="D23" s="21">
        <v>0</v>
      </c>
      <c r="E23" s="21">
        <v>128</v>
      </c>
      <c r="F23" s="21">
        <v>2014</v>
      </c>
      <c r="G23" s="21">
        <v>2014</v>
      </c>
      <c r="H23" s="21">
        <v>1</v>
      </c>
      <c r="I23" s="21">
        <v>1</v>
      </c>
      <c r="J23" s="21">
        <v>1</v>
      </c>
      <c r="K23" s="21">
        <v>1</v>
      </c>
      <c r="L23" s="21">
        <v>1</v>
      </c>
      <c r="M23" s="21">
        <v>0</v>
      </c>
      <c r="N23" s="21">
        <v>0</v>
      </c>
      <c r="O23" s="21">
        <v>0</v>
      </c>
      <c r="P23" s="21">
        <v>0</v>
      </c>
      <c r="Q23" s="21">
        <v>0</v>
      </c>
      <c r="R23" s="21">
        <v>0</v>
      </c>
    </row>
    <row r="25" spans="1:21" ht="12.75" customHeight="1" x14ac:dyDescent="0.25">
      <c r="A25" s="21" t="s">
        <v>107</v>
      </c>
      <c r="B25" s="21">
        <f ca="1">AVERAGE(B20)</f>
        <v>5</v>
      </c>
      <c r="C25" s="21">
        <f t="shared" ref="C25:R25" ca="1" si="15">AVERAGE(C20)</f>
        <v>3</v>
      </c>
      <c r="D25" s="21">
        <f t="shared" ca="1" si="15"/>
        <v>2</v>
      </c>
      <c r="E25" s="21">
        <f t="shared" si="15"/>
        <v>256</v>
      </c>
      <c r="F25" s="21">
        <f t="shared" ca="1" si="15"/>
        <v>2020</v>
      </c>
      <c r="G25" s="21">
        <f t="shared" ca="1" si="15"/>
        <v>2017</v>
      </c>
      <c r="H25" s="21">
        <f t="shared" ca="1" si="15"/>
        <v>48</v>
      </c>
      <c r="I25" s="21">
        <f t="shared" ca="1" si="15"/>
        <v>57</v>
      </c>
      <c r="J25" s="21">
        <f t="shared" ca="1" si="15"/>
        <v>99</v>
      </c>
      <c r="K25" s="21">
        <f t="shared" ca="1" si="15"/>
        <v>1</v>
      </c>
      <c r="L25" s="21">
        <f t="shared" ca="1" si="15"/>
        <v>560</v>
      </c>
      <c r="M25" s="21">
        <f t="shared" ca="1" si="15"/>
        <v>356</v>
      </c>
      <c r="N25" s="21">
        <f t="shared" ca="1" si="15"/>
        <v>27</v>
      </c>
      <c r="O25" s="21">
        <f t="shared" ca="1" si="15"/>
        <v>49</v>
      </c>
      <c r="P25" s="21">
        <f t="shared" ca="1" si="15"/>
        <v>4</v>
      </c>
      <c r="Q25" s="21">
        <f t="shared" ca="1" si="15"/>
        <v>28</v>
      </c>
      <c r="R25" s="21">
        <f t="shared" ca="1" si="15"/>
        <v>9</v>
      </c>
    </row>
    <row r="26" spans="1:21" ht="12.75" customHeight="1" x14ac:dyDescent="0.25">
      <c r="A26" s="21" t="s">
        <v>108</v>
      </c>
      <c r="B26" s="38">
        <f ca="1">STDEV(B5:B20)</f>
        <v>2.1252450839060106</v>
      </c>
      <c r="C26" s="38">
        <f t="shared" ref="C26:R26" ca="1" si="16">STDEV(C5:C20)</f>
        <v>2.8401877872187722</v>
      </c>
      <c r="D26" s="38">
        <f t="shared" ca="1" si="16"/>
        <v>1.8246004128758346</v>
      </c>
      <c r="E26" s="38">
        <f t="shared" si="16"/>
        <v>52.092225907519058</v>
      </c>
      <c r="F26" s="38">
        <f t="shared" ca="1" si="16"/>
        <v>3.135150182473986</v>
      </c>
      <c r="G26" s="38">
        <f t="shared" ca="1" si="16"/>
        <v>2.809952550014561</v>
      </c>
      <c r="H26" s="38">
        <f t="shared" ca="1" si="16"/>
        <v>26.348624252510795</v>
      </c>
      <c r="I26" s="38">
        <f t="shared" ca="1" si="16"/>
        <v>32.65418554080523</v>
      </c>
      <c r="J26" s="38">
        <f t="shared" ca="1" si="16"/>
        <v>29.536418198556166</v>
      </c>
      <c r="K26" s="38">
        <f t="shared" ca="1" si="16"/>
        <v>26.574972561917473</v>
      </c>
      <c r="L26" s="38">
        <f t="shared" ca="1" si="16"/>
        <v>298.60329731378835</v>
      </c>
      <c r="M26" s="38">
        <f t="shared" ca="1" si="16"/>
        <v>166.99130466384568</v>
      </c>
      <c r="N26" s="38">
        <f t="shared" ca="1" si="16"/>
        <v>20.673553959910553</v>
      </c>
      <c r="O26" s="38">
        <f t="shared" ca="1" si="16"/>
        <v>63.744150058390979</v>
      </c>
      <c r="P26" s="38">
        <f t="shared" ca="1" si="16"/>
        <v>3.6142080737002402</v>
      </c>
      <c r="Q26" s="38">
        <f t="shared" ca="1" si="16"/>
        <v>9.0735421234855504</v>
      </c>
      <c r="R26" s="38">
        <f t="shared" ca="1" si="16"/>
        <v>3.4351128074635335</v>
      </c>
    </row>
    <row r="27" spans="1:21" ht="12.75" customHeight="1" x14ac:dyDescent="0.25">
      <c r="A27" s="21" t="s">
        <v>109</v>
      </c>
      <c r="B27" s="21">
        <f ca="1">MEDIAN(B5:B20)</f>
        <v>5</v>
      </c>
      <c r="C27" s="21">
        <f t="shared" ref="C27:R27" ca="1" si="17">MEDIAN(C5:C20)</f>
        <v>6.5</v>
      </c>
      <c r="D27" s="21">
        <f t="shared" ca="1" si="17"/>
        <v>2</v>
      </c>
      <c r="E27" s="21">
        <f t="shared" si="17"/>
        <v>128</v>
      </c>
      <c r="F27" s="21">
        <f t="shared" ca="1" si="17"/>
        <v>2019</v>
      </c>
      <c r="G27" s="21">
        <f t="shared" ca="1" si="17"/>
        <v>2017.5</v>
      </c>
      <c r="H27" s="21">
        <f t="shared" ca="1" si="17"/>
        <v>54</v>
      </c>
      <c r="I27" s="21">
        <f t="shared" ca="1" si="17"/>
        <v>53.5</v>
      </c>
      <c r="J27" s="21">
        <f t="shared" ca="1" si="17"/>
        <v>55</v>
      </c>
      <c r="K27" s="21">
        <f t="shared" ca="1" si="17"/>
        <v>55.5</v>
      </c>
      <c r="L27" s="21">
        <f t="shared" ca="1" si="17"/>
        <v>512</v>
      </c>
      <c r="M27" s="21">
        <f t="shared" ca="1" si="17"/>
        <v>138</v>
      </c>
      <c r="N27" s="21">
        <f t="shared" ca="1" si="17"/>
        <v>38.5</v>
      </c>
      <c r="O27" s="21">
        <f t="shared" ca="1" si="17"/>
        <v>64.5</v>
      </c>
      <c r="P27" s="21">
        <f t="shared" ca="1" si="17"/>
        <v>4</v>
      </c>
      <c r="Q27" s="21">
        <f t="shared" ca="1" si="17"/>
        <v>10.5</v>
      </c>
      <c r="R27" s="21">
        <f t="shared" ca="1" si="17"/>
        <v>4</v>
      </c>
    </row>
    <row r="28" spans="1:21" ht="12.75" customHeight="1" x14ac:dyDescent="0.25">
      <c r="A28" s="21" t="s">
        <v>110</v>
      </c>
      <c r="B28" s="21">
        <f ca="1">MODE(B5:B20)</f>
        <v>3</v>
      </c>
      <c r="C28" s="21">
        <f t="shared" ref="C28:R28" ca="1" si="18">MODE(C5:C20)</f>
        <v>9</v>
      </c>
      <c r="D28" s="21">
        <f t="shared" ca="1" si="18"/>
        <v>2</v>
      </c>
      <c r="E28" s="21">
        <f t="shared" si="18"/>
        <v>128</v>
      </c>
      <c r="F28" s="21">
        <f t="shared" ca="1" si="18"/>
        <v>2019</v>
      </c>
      <c r="G28" s="21">
        <f t="shared" ca="1" si="18"/>
        <v>2017</v>
      </c>
      <c r="H28" s="21" t="e">
        <f t="shared" ca="1" si="18"/>
        <v>#N/A</v>
      </c>
      <c r="I28" s="21">
        <f t="shared" ca="1" si="18"/>
        <v>79</v>
      </c>
      <c r="J28" s="21">
        <f t="shared" ca="1" si="18"/>
        <v>30</v>
      </c>
      <c r="K28" s="21">
        <f t="shared" ca="1" si="18"/>
        <v>42</v>
      </c>
      <c r="L28" s="21" t="e">
        <f t="shared" ca="1" si="18"/>
        <v>#N/A</v>
      </c>
      <c r="M28" s="21">
        <f t="shared" ca="1" si="18"/>
        <v>356</v>
      </c>
      <c r="N28" s="21">
        <f t="shared" ca="1" si="18"/>
        <v>34</v>
      </c>
      <c r="O28" s="21">
        <f t="shared" ca="1" si="18"/>
        <v>5</v>
      </c>
      <c r="P28" s="21">
        <f t="shared" ca="1" si="18"/>
        <v>4</v>
      </c>
      <c r="Q28" s="21">
        <f t="shared" ca="1" si="18"/>
        <v>3</v>
      </c>
      <c r="R28" s="21">
        <f t="shared" ca="1" si="18"/>
        <v>4</v>
      </c>
    </row>
    <row r="29" spans="1:21" ht="12.75" customHeight="1" x14ac:dyDescent="0.25">
      <c r="A29" s="23" t="s">
        <v>153</v>
      </c>
      <c r="B29" s="21">
        <f ca="1">IFERROR(MODE(B5:B20),B27)</f>
        <v>3</v>
      </c>
      <c r="C29" s="21">
        <f t="shared" ref="C29:R29" ca="1" si="19">IFERROR(MODE(C5:C20),C27)</f>
        <v>9</v>
      </c>
      <c r="D29" s="21">
        <f t="shared" ca="1" si="19"/>
        <v>2</v>
      </c>
      <c r="E29" s="21">
        <f t="shared" si="19"/>
        <v>128</v>
      </c>
      <c r="F29" s="21">
        <f t="shared" ca="1" si="19"/>
        <v>2019</v>
      </c>
      <c r="G29" s="21">
        <f t="shared" ca="1" si="19"/>
        <v>2017</v>
      </c>
      <c r="H29" s="21">
        <f t="shared" ca="1" si="19"/>
        <v>54</v>
      </c>
      <c r="I29" s="21">
        <f t="shared" ca="1" si="19"/>
        <v>79</v>
      </c>
      <c r="J29" s="21">
        <f t="shared" ca="1" si="19"/>
        <v>30</v>
      </c>
      <c r="K29" s="21">
        <f t="shared" ca="1" si="19"/>
        <v>42</v>
      </c>
      <c r="L29" s="21">
        <f t="shared" ca="1" si="19"/>
        <v>512</v>
      </c>
      <c r="M29" s="21">
        <f t="shared" ca="1" si="19"/>
        <v>356</v>
      </c>
      <c r="N29" s="21">
        <f t="shared" ca="1" si="19"/>
        <v>34</v>
      </c>
      <c r="O29" s="21">
        <f t="shared" ca="1" si="19"/>
        <v>5</v>
      </c>
      <c r="P29" s="21">
        <f t="shared" ca="1" si="19"/>
        <v>4</v>
      </c>
      <c r="Q29" s="21">
        <f t="shared" ca="1" si="19"/>
        <v>3</v>
      </c>
      <c r="R29" s="21">
        <f t="shared" ca="1" si="19"/>
        <v>4</v>
      </c>
    </row>
    <row r="33" spans="1:20" ht="39.6" x14ac:dyDescent="0.25">
      <c r="S33" s="23" t="s">
        <v>193</v>
      </c>
      <c r="T33" s="23" t="s">
        <v>191</v>
      </c>
    </row>
    <row r="34" spans="1:20" ht="12.75" customHeight="1" x14ac:dyDescent="0.25">
      <c r="S34" s="23" t="s">
        <v>192</v>
      </c>
      <c r="T34" s="23" t="s">
        <v>190</v>
      </c>
    </row>
    <row r="35" spans="1:20" ht="12.75" customHeight="1" x14ac:dyDescent="0.25">
      <c r="A35" s="23" t="s">
        <v>154</v>
      </c>
      <c r="B35" s="23" t="s">
        <v>171</v>
      </c>
      <c r="C35" s="23" t="s">
        <v>172</v>
      </c>
      <c r="D35" s="23" t="s">
        <v>173</v>
      </c>
      <c r="E35" s="23" t="s">
        <v>174</v>
      </c>
      <c r="F35" s="23" t="s">
        <v>175</v>
      </c>
      <c r="G35" s="23" t="s">
        <v>176</v>
      </c>
      <c r="H35" s="23" t="s">
        <v>177</v>
      </c>
      <c r="I35" s="23" t="s">
        <v>178</v>
      </c>
      <c r="J35" s="23" t="s">
        <v>179</v>
      </c>
      <c r="K35" s="23" t="s">
        <v>180</v>
      </c>
      <c r="L35" s="23" t="s">
        <v>181</v>
      </c>
      <c r="M35" s="23" t="s">
        <v>182</v>
      </c>
      <c r="N35" s="23" t="s">
        <v>183</v>
      </c>
      <c r="O35" s="23" t="s">
        <v>184</v>
      </c>
      <c r="P35" s="23" t="s">
        <v>185</v>
      </c>
      <c r="Q35" s="23" t="s">
        <v>186</v>
      </c>
      <c r="R35" s="23" t="s">
        <v>187</v>
      </c>
      <c r="S35" s="23" t="s">
        <v>188</v>
      </c>
      <c r="T35" s="23" t="s">
        <v>189</v>
      </c>
    </row>
    <row r="36" spans="1:20" ht="12.75" customHeight="1" x14ac:dyDescent="0.25">
      <c r="A36" s="23" t="s">
        <v>155</v>
      </c>
      <c r="B36" s="21">
        <f ca="1">RANK(B5,B$5:B$20,B$4)</f>
        <v>7</v>
      </c>
      <c r="C36" s="21">
        <f t="shared" ref="C36:R36" ca="1" si="20">RANK(C5,C$5:C$20,C$4)</f>
        <v>12</v>
      </c>
      <c r="D36" s="21">
        <f t="shared" ca="1" si="20"/>
        <v>14</v>
      </c>
      <c r="E36" s="21">
        <f t="shared" si="20"/>
        <v>7</v>
      </c>
      <c r="F36" s="21">
        <f t="shared" ca="1" si="20"/>
        <v>15</v>
      </c>
      <c r="G36" s="21">
        <f t="shared" ca="1" si="20"/>
        <v>8</v>
      </c>
      <c r="H36" s="21">
        <f t="shared" ca="1" si="20"/>
        <v>15</v>
      </c>
      <c r="I36" s="21">
        <f t="shared" ca="1" si="20"/>
        <v>7</v>
      </c>
      <c r="J36" s="21">
        <f t="shared" ca="1" si="20"/>
        <v>10</v>
      </c>
      <c r="K36" s="21">
        <f t="shared" ca="1" si="20"/>
        <v>6</v>
      </c>
      <c r="L36" s="21">
        <f t="shared" ca="1" si="20"/>
        <v>1</v>
      </c>
      <c r="M36" s="21">
        <f t="shared" ca="1" si="20"/>
        <v>7</v>
      </c>
      <c r="N36" s="21">
        <f t="shared" ca="1" si="20"/>
        <v>2</v>
      </c>
      <c r="O36" s="21">
        <f t="shared" ca="1" si="20"/>
        <v>1</v>
      </c>
      <c r="P36" s="21">
        <f t="shared" ca="1" si="20"/>
        <v>16</v>
      </c>
      <c r="Q36" s="21">
        <f t="shared" ca="1" si="20"/>
        <v>3</v>
      </c>
      <c r="R36" s="21">
        <f t="shared" ca="1" si="20"/>
        <v>7</v>
      </c>
      <c r="S36" s="21">
        <v>1000</v>
      </c>
      <c r="T36" s="38">
        <f ca="1">AVERAGE(B36:R36)</f>
        <v>8.117647058823529</v>
      </c>
    </row>
    <row r="37" spans="1:20" ht="12.75" customHeight="1" x14ac:dyDescent="0.25">
      <c r="A37" s="23" t="s">
        <v>156</v>
      </c>
      <c r="B37" s="21">
        <f t="shared" ref="B37:R37" ca="1" si="21">RANK(B6,B$5:B$20,B$4)</f>
        <v>13</v>
      </c>
      <c r="C37" s="21">
        <f t="shared" ca="1" si="21"/>
        <v>15</v>
      </c>
      <c r="D37" s="21">
        <f t="shared" ca="1" si="21"/>
        <v>1</v>
      </c>
      <c r="E37" s="21">
        <f t="shared" si="21"/>
        <v>4</v>
      </c>
      <c r="F37" s="21">
        <f t="shared" ca="1" si="21"/>
        <v>10</v>
      </c>
      <c r="G37" s="21">
        <f t="shared" ca="1" si="21"/>
        <v>9</v>
      </c>
      <c r="H37" s="21">
        <f t="shared" ca="1" si="21"/>
        <v>14</v>
      </c>
      <c r="I37" s="21">
        <f t="shared" ca="1" si="21"/>
        <v>6</v>
      </c>
      <c r="J37" s="21">
        <f t="shared" ca="1" si="21"/>
        <v>8</v>
      </c>
      <c r="K37" s="21">
        <f t="shared" ca="1" si="21"/>
        <v>14</v>
      </c>
      <c r="L37" s="21">
        <f t="shared" ca="1" si="21"/>
        <v>14</v>
      </c>
      <c r="M37" s="21">
        <f t="shared" ca="1" si="21"/>
        <v>13</v>
      </c>
      <c r="N37" s="21">
        <f t="shared" ca="1" si="21"/>
        <v>8</v>
      </c>
      <c r="O37" s="21">
        <f t="shared" ca="1" si="21"/>
        <v>4</v>
      </c>
      <c r="P37" s="21">
        <f t="shared" ca="1" si="21"/>
        <v>5</v>
      </c>
      <c r="Q37" s="21">
        <f t="shared" ca="1" si="21"/>
        <v>1</v>
      </c>
      <c r="R37" s="21">
        <f t="shared" ca="1" si="21"/>
        <v>7</v>
      </c>
      <c r="S37" s="21">
        <v>1000</v>
      </c>
      <c r="T37" s="38">
        <f t="shared" ref="T37:T51" ca="1" si="22">AVERAGE(B37:R37)</f>
        <v>8.5882352941176467</v>
      </c>
    </row>
    <row r="38" spans="1:20" ht="12.75" customHeight="1" x14ac:dyDescent="0.25">
      <c r="A38" s="23" t="s">
        <v>157</v>
      </c>
      <c r="B38" s="21">
        <f t="shared" ref="B38:R38" ca="1" si="23">RANK(B7,B$5:B$20,B$4)</f>
        <v>5</v>
      </c>
      <c r="C38" s="21">
        <f t="shared" ca="1" si="23"/>
        <v>9</v>
      </c>
      <c r="D38" s="21">
        <f t="shared" ca="1" si="23"/>
        <v>8</v>
      </c>
      <c r="E38" s="21">
        <f t="shared" si="23"/>
        <v>1</v>
      </c>
      <c r="F38" s="21">
        <f t="shared" ca="1" si="23"/>
        <v>7</v>
      </c>
      <c r="G38" s="21">
        <f t="shared" ca="1" si="23"/>
        <v>3</v>
      </c>
      <c r="H38" s="21">
        <f t="shared" ca="1" si="23"/>
        <v>4</v>
      </c>
      <c r="I38" s="21">
        <f t="shared" ca="1" si="23"/>
        <v>1</v>
      </c>
      <c r="J38" s="21">
        <f t="shared" ca="1" si="23"/>
        <v>12</v>
      </c>
      <c r="K38" s="21">
        <f t="shared" ca="1" si="23"/>
        <v>10</v>
      </c>
      <c r="L38" s="21">
        <f t="shared" ca="1" si="23"/>
        <v>16</v>
      </c>
      <c r="M38" s="21">
        <f t="shared" ca="1" si="23"/>
        <v>5</v>
      </c>
      <c r="N38" s="21">
        <f t="shared" ca="1" si="23"/>
        <v>12</v>
      </c>
      <c r="O38" s="21">
        <f t="shared" ca="1" si="23"/>
        <v>9</v>
      </c>
      <c r="P38" s="21">
        <f t="shared" ca="1" si="23"/>
        <v>11</v>
      </c>
      <c r="Q38" s="21">
        <f t="shared" ca="1" si="23"/>
        <v>3</v>
      </c>
      <c r="R38" s="21">
        <f t="shared" ca="1" si="23"/>
        <v>4</v>
      </c>
      <c r="S38" s="21">
        <v>1000</v>
      </c>
      <c r="T38" s="38">
        <f t="shared" ca="1" si="22"/>
        <v>7.0588235294117645</v>
      </c>
    </row>
    <row r="39" spans="1:20" ht="12.75" customHeight="1" x14ac:dyDescent="0.25">
      <c r="A39" s="23" t="s">
        <v>158</v>
      </c>
      <c r="B39" s="21">
        <f t="shared" ref="B39:R39" ca="1" si="24">RANK(B8,B$5:B$20,B$4)</f>
        <v>2</v>
      </c>
      <c r="C39" s="21">
        <f t="shared" ca="1" si="24"/>
        <v>7</v>
      </c>
      <c r="D39" s="21">
        <f t="shared" ca="1" si="24"/>
        <v>8</v>
      </c>
      <c r="E39" s="21">
        <f t="shared" si="24"/>
        <v>4</v>
      </c>
      <c r="F39" s="21">
        <f t="shared" ca="1" si="24"/>
        <v>5</v>
      </c>
      <c r="G39" s="21">
        <f t="shared" ca="1" si="24"/>
        <v>7</v>
      </c>
      <c r="H39" s="21">
        <f t="shared" ca="1" si="24"/>
        <v>3</v>
      </c>
      <c r="I39" s="21">
        <f t="shared" ca="1" si="24"/>
        <v>10</v>
      </c>
      <c r="J39" s="21">
        <f t="shared" ca="1" si="24"/>
        <v>11</v>
      </c>
      <c r="K39" s="21">
        <f t="shared" ca="1" si="24"/>
        <v>5</v>
      </c>
      <c r="L39" s="21">
        <f t="shared" ca="1" si="24"/>
        <v>13</v>
      </c>
      <c r="M39" s="21">
        <f t="shared" ca="1" si="24"/>
        <v>1</v>
      </c>
      <c r="N39" s="21">
        <f t="shared" ca="1" si="24"/>
        <v>5</v>
      </c>
      <c r="O39" s="21">
        <f t="shared" ca="1" si="24"/>
        <v>1</v>
      </c>
      <c r="P39" s="21">
        <f t="shared" ca="1" si="24"/>
        <v>14</v>
      </c>
      <c r="Q39" s="21">
        <f t="shared" ca="1" si="24"/>
        <v>11</v>
      </c>
      <c r="R39" s="21">
        <f t="shared" ca="1" si="24"/>
        <v>4</v>
      </c>
      <c r="S39" s="21">
        <v>1000</v>
      </c>
      <c r="T39" s="38">
        <f t="shared" ca="1" si="22"/>
        <v>6.5294117647058822</v>
      </c>
    </row>
    <row r="40" spans="1:20" ht="12.75" customHeight="1" x14ac:dyDescent="0.25">
      <c r="A40" s="23" t="s">
        <v>159</v>
      </c>
      <c r="B40" s="21">
        <f t="shared" ref="B40:R40" ca="1" si="25">RANK(B9,B$5:B$20,B$4)</f>
        <v>13</v>
      </c>
      <c r="C40" s="21">
        <f t="shared" ca="1" si="25"/>
        <v>5</v>
      </c>
      <c r="D40" s="21">
        <f t="shared" ca="1" si="25"/>
        <v>14</v>
      </c>
      <c r="E40" s="21">
        <f t="shared" si="25"/>
        <v>7</v>
      </c>
      <c r="F40" s="21">
        <f t="shared" ca="1" si="25"/>
        <v>11</v>
      </c>
      <c r="G40" s="21">
        <f t="shared" ca="1" si="25"/>
        <v>5</v>
      </c>
      <c r="H40" s="21">
        <f t="shared" ca="1" si="25"/>
        <v>10</v>
      </c>
      <c r="I40" s="21">
        <f t="shared" ca="1" si="25"/>
        <v>11</v>
      </c>
      <c r="J40" s="21">
        <f t="shared" ca="1" si="25"/>
        <v>13</v>
      </c>
      <c r="K40" s="21">
        <f t="shared" ca="1" si="25"/>
        <v>13</v>
      </c>
      <c r="L40" s="21">
        <f t="shared" ca="1" si="25"/>
        <v>7</v>
      </c>
      <c r="M40" s="21">
        <f t="shared" ca="1" si="25"/>
        <v>11</v>
      </c>
      <c r="N40" s="21">
        <f t="shared" ca="1" si="25"/>
        <v>3</v>
      </c>
      <c r="O40" s="21">
        <f t="shared" ca="1" si="25"/>
        <v>3</v>
      </c>
      <c r="P40" s="21">
        <f t="shared" ca="1" si="25"/>
        <v>7</v>
      </c>
      <c r="Q40" s="21">
        <f t="shared" ca="1" si="25"/>
        <v>14</v>
      </c>
      <c r="R40" s="21">
        <f t="shared" ca="1" si="25"/>
        <v>3</v>
      </c>
      <c r="S40" s="21">
        <v>1000</v>
      </c>
      <c r="T40" s="38">
        <f t="shared" ca="1" si="22"/>
        <v>8.8235294117647065</v>
      </c>
    </row>
    <row r="41" spans="1:20" ht="12.75" customHeight="1" x14ac:dyDescent="0.25">
      <c r="A41" s="23" t="s">
        <v>160</v>
      </c>
      <c r="B41" s="21">
        <f t="shared" ref="B41:R41" ca="1" si="26">RANK(B10,B$5:B$20,B$4)</f>
        <v>2</v>
      </c>
      <c r="C41" s="21">
        <f t="shared" ca="1" si="26"/>
        <v>6</v>
      </c>
      <c r="D41" s="21">
        <f t="shared" ca="1" si="26"/>
        <v>5</v>
      </c>
      <c r="E41" s="21">
        <f t="shared" si="26"/>
        <v>7</v>
      </c>
      <c r="F41" s="21">
        <f t="shared" ca="1" si="26"/>
        <v>14</v>
      </c>
      <c r="G41" s="21">
        <f t="shared" ca="1" si="26"/>
        <v>3</v>
      </c>
      <c r="H41" s="21">
        <f t="shared" ca="1" si="26"/>
        <v>11</v>
      </c>
      <c r="I41" s="21">
        <f t="shared" ca="1" si="26"/>
        <v>12</v>
      </c>
      <c r="J41" s="21">
        <f t="shared" ca="1" si="26"/>
        <v>13</v>
      </c>
      <c r="K41" s="21">
        <f t="shared" ca="1" si="26"/>
        <v>12</v>
      </c>
      <c r="L41" s="21">
        <f t="shared" ca="1" si="26"/>
        <v>15</v>
      </c>
      <c r="M41" s="21">
        <f t="shared" ca="1" si="26"/>
        <v>16</v>
      </c>
      <c r="N41" s="21">
        <f t="shared" ca="1" si="26"/>
        <v>1</v>
      </c>
      <c r="O41" s="21">
        <f t="shared" ca="1" si="26"/>
        <v>7</v>
      </c>
      <c r="P41" s="21">
        <f t="shared" ca="1" si="26"/>
        <v>1</v>
      </c>
      <c r="Q41" s="21">
        <f t="shared" ca="1" si="26"/>
        <v>13</v>
      </c>
      <c r="R41" s="21">
        <f t="shared" ca="1" si="26"/>
        <v>1</v>
      </c>
      <c r="S41" s="21">
        <v>1000</v>
      </c>
      <c r="T41" s="38">
        <f t="shared" ca="1" si="22"/>
        <v>8.1764705882352935</v>
      </c>
    </row>
    <row r="42" spans="1:20" ht="12.75" customHeight="1" x14ac:dyDescent="0.25">
      <c r="A42" s="23" t="s">
        <v>161</v>
      </c>
      <c r="B42" s="21">
        <f t="shared" ref="B42:R42" ca="1" si="27">RANK(B11,B$5:B$20,B$4)</f>
        <v>10</v>
      </c>
      <c r="C42" s="21">
        <f t="shared" ca="1" si="27"/>
        <v>9</v>
      </c>
      <c r="D42" s="21">
        <f t="shared" ca="1" si="27"/>
        <v>8</v>
      </c>
      <c r="E42" s="21">
        <f t="shared" si="27"/>
        <v>7</v>
      </c>
      <c r="F42" s="21">
        <f t="shared" ca="1" si="27"/>
        <v>1</v>
      </c>
      <c r="G42" s="21">
        <f t="shared" ca="1" si="27"/>
        <v>16</v>
      </c>
      <c r="H42" s="21">
        <f t="shared" ca="1" si="27"/>
        <v>16</v>
      </c>
      <c r="I42" s="21">
        <f t="shared" ca="1" si="27"/>
        <v>16</v>
      </c>
      <c r="J42" s="21">
        <f t="shared" ca="1" si="27"/>
        <v>16</v>
      </c>
      <c r="K42" s="21">
        <f t="shared" ca="1" si="27"/>
        <v>8</v>
      </c>
      <c r="L42" s="21">
        <f t="shared" ca="1" si="27"/>
        <v>9</v>
      </c>
      <c r="M42" s="21">
        <f t="shared" ca="1" si="27"/>
        <v>2</v>
      </c>
      <c r="N42" s="21">
        <f t="shared" ca="1" si="27"/>
        <v>6</v>
      </c>
      <c r="O42" s="21">
        <f t="shared" ca="1" si="27"/>
        <v>16</v>
      </c>
      <c r="P42" s="21">
        <f t="shared" ca="1" si="27"/>
        <v>11</v>
      </c>
      <c r="Q42" s="21">
        <f t="shared" ca="1" si="27"/>
        <v>7</v>
      </c>
      <c r="R42" s="21">
        <f t="shared" ca="1" si="27"/>
        <v>10</v>
      </c>
      <c r="S42" s="21">
        <v>1000</v>
      </c>
      <c r="T42" s="38">
        <f t="shared" ca="1" si="22"/>
        <v>9.882352941176471</v>
      </c>
    </row>
    <row r="43" spans="1:20" ht="12.75" customHeight="1" x14ac:dyDescent="0.25">
      <c r="A43" s="23" t="s">
        <v>162</v>
      </c>
      <c r="B43" s="21">
        <f t="shared" ref="B43:R43" ca="1" si="28">RANK(B12,B$5:B$20,B$4)</f>
        <v>13</v>
      </c>
      <c r="C43" s="21">
        <f t="shared" ca="1" si="28"/>
        <v>2</v>
      </c>
      <c r="D43" s="21">
        <f t="shared" ca="1" si="28"/>
        <v>13</v>
      </c>
      <c r="E43" s="21">
        <f t="shared" si="28"/>
        <v>7</v>
      </c>
      <c r="F43" s="21">
        <f t="shared" ca="1" si="28"/>
        <v>4</v>
      </c>
      <c r="G43" s="21">
        <f t="shared" ca="1" si="28"/>
        <v>6</v>
      </c>
      <c r="H43" s="21">
        <f t="shared" ca="1" si="28"/>
        <v>2</v>
      </c>
      <c r="I43" s="21">
        <f t="shared" ca="1" si="28"/>
        <v>12</v>
      </c>
      <c r="J43" s="21">
        <f t="shared" ca="1" si="28"/>
        <v>5</v>
      </c>
      <c r="K43" s="21">
        <f t="shared" ca="1" si="28"/>
        <v>15</v>
      </c>
      <c r="L43" s="21">
        <f t="shared" ca="1" si="28"/>
        <v>12</v>
      </c>
      <c r="M43" s="21">
        <f t="shared" ca="1" si="28"/>
        <v>3</v>
      </c>
      <c r="N43" s="21">
        <f t="shared" ca="1" si="28"/>
        <v>13</v>
      </c>
      <c r="O43" s="21">
        <f t="shared" ca="1" si="28"/>
        <v>13</v>
      </c>
      <c r="P43" s="21">
        <f t="shared" ca="1" si="28"/>
        <v>13</v>
      </c>
      <c r="Q43" s="21">
        <f t="shared" ca="1" si="28"/>
        <v>9</v>
      </c>
      <c r="R43" s="21">
        <f t="shared" ca="1" si="28"/>
        <v>15</v>
      </c>
      <c r="S43" s="21">
        <v>1000</v>
      </c>
      <c r="T43" s="38">
        <f t="shared" ca="1" si="22"/>
        <v>9.235294117647058</v>
      </c>
    </row>
    <row r="44" spans="1:20" ht="12.75" customHeight="1" x14ac:dyDescent="0.25">
      <c r="A44" s="23" t="s">
        <v>163</v>
      </c>
      <c r="B44" s="21">
        <f t="shared" ref="B44:R44" ca="1" si="29">RANK(B13,B$5:B$20,B$4)</f>
        <v>1</v>
      </c>
      <c r="C44" s="21">
        <f t="shared" ca="1" si="29"/>
        <v>2</v>
      </c>
      <c r="D44" s="21">
        <f t="shared" ca="1" si="29"/>
        <v>8</v>
      </c>
      <c r="E44" s="21">
        <f t="shared" si="29"/>
        <v>1</v>
      </c>
      <c r="F44" s="21">
        <f t="shared" ca="1" si="29"/>
        <v>15</v>
      </c>
      <c r="G44" s="21">
        <f t="shared" ca="1" si="29"/>
        <v>1</v>
      </c>
      <c r="H44" s="21">
        <f t="shared" ca="1" si="29"/>
        <v>5</v>
      </c>
      <c r="I44" s="21">
        <f t="shared" ca="1" si="29"/>
        <v>4</v>
      </c>
      <c r="J44" s="21">
        <f t="shared" ca="1" si="29"/>
        <v>15</v>
      </c>
      <c r="K44" s="21">
        <f t="shared" ca="1" si="29"/>
        <v>3</v>
      </c>
      <c r="L44" s="21">
        <f t="shared" ca="1" si="29"/>
        <v>5</v>
      </c>
      <c r="M44" s="21">
        <f t="shared" ca="1" si="29"/>
        <v>9</v>
      </c>
      <c r="N44" s="21">
        <f t="shared" ca="1" si="29"/>
        <v>4</v>
      </c>
      <c r="O44" s="21">
        <f t="shared" ca="1" si="29"/>
        <v>8</v>
      </c>
      <c r="P44" s="21">
        <f t="shared" ca="1" si="29"/>
        <v>7</v>
      </c>
      <c r="Q44" s="21">
        <f t="shared" ca="1" si="29"/>
        <v>5</v>
      </c>
      <c r="R44" s="21">
        <f t="shared" ca="1" si="29"/>
        <v>4</v>
      </c>
      <c r="S44" s="21">
        <v>1000</v>
      </c>
      <c r="T44" s="38">
        <f t="shared" ca="1" si="22"/>
        <v>5.7058823529411766</v>
      </c>
    </row>
    <row r="45" spans="1:20" ht="12.75" customHeight="1" x14ac:dyDescent="0.25">
      <c r="A45" s="23" t="s">
        <v>164</v>
      </c>
      <c r="B45" s="21">
        <f t="shared" ref="B45:R45" ca="1" si="30">RANK(B14,B$5:B$20,B$4)</f>
        <v>2</v>
      </c>
      <c r="C45" s="21">
        <f t="shared" ca="1" si="30"/>
        <v>12</v>
      </c>
      <c r="D45" s="21">
        <f t="shared" ca="1" si="30"/>
        <v>1</v>
      </c>
      <c r="E45" s="21">
        <f t="shared" si="30"/>
        <v>7</v>
      </c>
      <c r="F45" s="21">
        <f t="shared" ca="1" si="30"/>
        <v>3</v>
      </c>
      <c r="G45" s="21">
        <f t="shared" ca="1" si="30"/>
        <v>9</v>
      </c>
      <c r="H45" s="21">
        <f t="shared" ca="1" si="30"/>
        <v>9</v>
      </c>
      <c r="I45" s="21">
        <f t="shared" ca="1" si="30"/>
        <v>14</v>
      </c>
      <c r="J45" s="21">
        <f t="shared" ca="1" si="30"/>
        <v>9</v>
      </c>
      <c r="K45" s="21">
        <f t="shared" ca="1" si="30"/>
        <v>3</v>
      </c>
      <c r="L45" s="21">
        <f t="shared" ca="1" si="30"/>
        <v>11</v>
      </c>
      <c r="M45" s="21">
        <f t="shared" ca="1" si="30"/>
        <v>10</v>
      </c>
      <c r="N45" s="21">
        <f t="shared" ca="1" si="30"/>
        <v>10</v>
      </c>
      <c r="O45" s="21">
        <f t="shared" ca="1" si="30"/>
        <v>5</v>
      </c>
      <c r="P45" s="21">
        <f t="shared" ca="1" si="30"/>
        <v>1</v>
      </c>
      <c r="Q45" s="21">
        <f t="shared" ca="1" si="30"/>
        <v>12</v>
      </c>
      <c r="R45" s="21">
        <f t="shared" ca="1" si="30"/>
        <v>11</v>
      </c>
      <c r="S45" s="21">
        <v>1000</v>
      </c>
      <c r="T45" s="38">
        <f t="shared" ca="1" si="22"/>
        <v>7.5882352941176467</v>
      </c>
    </row>
    <row r="46" spans="1:20" ht="12.75" customHeight="1" x14ac:dyDescent="0.25">
      <c r="A46" s="23" t="s">
        <v>165</v>
      </c>
      <c r="B46" s="21">
        <f t="shared" ref="B46:R46" ca="1" si="31">RANK(B15,B$5:B$20,B$4)</f>
        <v>10</v>
      </c>
      <c r="C46" s="21">
        <f t="shared" ca="1" si="31"/>
        <v>12</v>
      </c>
      <c r="D46" s="21">
        <f t="shared" ca="1" si="31"/>
        <v>14</v>
      </c>
      <c r="E46" s="21">
        <f t="shared" si="31"/>
        <v>4</v>
      </c>
      <c r="F46" s="21">
        <f t="shared" ca="1" si="31"/>
        <v>7</v>
      </c>
      <c r="G46" s="21">
        <f t="shared" ca="1" si="31"/>
        <v>9</v>
      </c>
      <c r="H46" s="21">
        <f t="shared" ca="1" si="31"/>
        <v>7</v>
      </c>
      <c r="I46" s="21">
        <f t="shared" ca="1" si="31"/>
        <v>3</v>
      </c>
      <c r="J46" s="21">
        <f t="shared" ca="1" si="31"/>
        <v>4</v>
      </c>
      <c r="K46" s="21">
        <f t="shared" ca="1" si="31"/>
        <v>9</v>
      </c>
      <c r="L46" s="21">
        <f t="shared" ca="1" si="31"/>
        <v>4</v>
      </c>
      <c r="M46" s="21">
        <f t="shared" ca="1" si="31"/>
        <v>8</v>
      </c>
      <c r="N46" s="21">
        <f t="shared" ca="1" si="31"/>
        <v>16</v>
      </c>
      <c r="O46" s="21">
        <f t="shared" ca="1" si="31"/>
        <v>11</v>
      </c>
      <c r="P46" s="21">
        <f t="shared" ca="1" si="31"/>
        <v>7</v>
      </c>
      <c r="Q46" s="21">
        <f t="shared" ca="1" si="31"/>
        <v>6</v>
      </c>
      <c r="R46" s="21">
        <f t="shared" ca="1" si="31"/>
        <v>1</v>
      </c>
      <c r="S46" s="21">
        <v>1000</v>
      </c>
      <c r="T46" s="38">
        <f t="shared" ca="1" si="22"/>
        <v>7.7647058823529411</v>
      </c>
    </row>
    <row r="47" spans="1:20" ht="12.75" customHeight="1" x14ac:dyDescent="0.25">
      <c r="A47" s="23" t="s">
        <v>166</v>
      </c>
      <c r="B47" s="21">
        <f t="shared" ref="B47:R47" ca="1" si="32">RANK(B16,B$5:B$20,B$4)</f>
        <v>10</v>
      </c>
      <c r="C47" s="21">
        <f t="shared" ca="1" si="32"/>
        <v>11</v>
      </c>
      <c r="D47" s="21">
        <f t="shared" ca="1" si="32"/>
        <v>6</v>
      </c>
      <c r="E47" s="21">
        <f t="shared" si="32"/>
        <v>7</v>
      </c>
      <c r="F47" s="21">
        <f t="shared" ca="1" si="32"/>
        <v>11</v>
      </c>
      <c r="G47" s="21">
        <f t="shared" ca="1" si="32"/>
        <v>14</v>
      </c>
      <c r="H47" s="21">
        <f t="shared" ca="1" si="32"/>
        <v>8</v>
      </c>
      <c r="I47" s="21">
        <f t="shared" ca="1" si="32"/>
        <v>2</v>
      </c>
      <c r="J47" s="21">
        <f t="shared" ca="1" si="32"/>
        <v>3</v>
      </c>
      <c r="K47" s="21">
        <f t="shared" ca="1" si="32"/>
        <v>16</v>
      </c>
      <c r="L47" s="21">
        <f t="shared" ca="1" si="32"/>
        <v>3</v>
      </c>
      <c r="M47" s="21">
        <f t="shared" ca="1" si="32"/>
        <v>15</v>
      </c>
      <c r="N47" s="21">
        <f t="shared" ca="1" si="32"/>
        <v>15</v>
      </c>
      <c r="O47" s="21">
        <f t="shared" ca="1" si="32"/>
        <v>10</v>
      </c>
      <c r="P47" s="21">
        <f t="shared" ca="1" si="32"/>
        <v>5</v>
      </c>
      <c r="Q47" s="21">
        <f t="shared" ca="1" si="32"/>
        <v>10</v>
      </c>
      <c r="R47" s="21">
        <f t="shared" ca="1" si="32"/>
        <v>11</v>
      </c>
      <c r="S47" s="21">
        <v>1000</v>
      </c>
      <c r="T47" s="38">
        <f t="shared" ca="1" si="22"/>
        <v>9.235294117647058</v>
      </c>
    </row>
    <row r="48" spans="1:20" ht="12.75" customHeight="1" x14ac:dyDescent="0.25">
      <c r="A48" s="23" t="s">
        <v>167</v>
      </c>
      <c r="B48" s="21">
        <f t="shared" ref="B48:R48" ca="1" si="33">RANK(B17,B$5:B$20,B$4)</f>
        <v>5</v>
      </c>
      <c r="C48" s="21">
        <f t="shared" ca="1" si="33"/>
        <v>1</v>
      </c>
      <c r="D48" s="21">
        <f t="shared" ca="1" si="33"/>
        <v>1</v>
      </c>
      <c r="E48" s="21">
        <f t="shared" si="33"/>
        <v>7</v>
      </c>
      <c r="F48" s="21">
        <f t="shared" ca="1" si="33"/>
        <v>13</v>
      </c>
      <c r="G48" s="21">
        <f t="shared" ca="1" si="33"/>
        <v>2</v>
      </c>
      <c r="H48" s="21">
        <f t="shared" ca="1" si="33"/>
        <v>13</v>
      </c>
      <c r="I48" s="21">
        <f t="shared" ca="1" si="33"/>
        <v>4</v>
      </c>
      <c r="J48" s="21">
        <f t="shared" ca="1" si="33"/>
        <v>5</v>
      </c>
      <c r="K48" s="21">
        <f t="shared" ca="1" si="33"/>
        <v>2</v>
      </c>
      <c r="L48" s="21">
        <f t="shared" ca="1" si="33"/>
        <v>6</v>
      </c>
      <c r="M48" s="21">
        <f t="shared" ca="1" si="33"/>
        <v>4</v>
      </c>
      <c r="N48" s="21">
        <f t="shared" ca="1" si="33"/>
        <v>9</v>
      </c>
      <c r="O48" s="21">
        <f t="shared" ca="1" si="33"/>
        <v>14</v>
      </c>
      <c r="P48" s="21">
        <f t="shared" ca="1" si="33"/>
        <v>4</v>
      </c>
      <c r="Q48" s="21">
        <f t="shared" ca="1" si="33"/>
        <v>1</v>
      </c>
      <c r="R48" s="21">
        <f t="shared" ca="1" si="33"/>
        <v>15</v>
      </c>
      <c r="S48" s="21">
        <v>1000</v>
      </c>
      <c r="T48" s="38">
        <f t="shared" ca="1" si="22"/>
        <v>6.2352941176470589</v>
      </c>
    </row>
    <row r="49" spans="1:20" ht="12.75" customHeight="1" x14ac:dyDescent="0.25">
      <c r="A49" s="23" t="s">
        <v>168</v>
      </c>
      <c r="B49" s="21">
        <f t="shared" ref="B49:R49" ca="1" si="34">RANK(B18,B$5:B$20,B$4)</f>
        <v>13</v>
      </c>
      <c r="C49" s="21">
        <f t="shared" ca="1" si="34"/>
        <v>15</v>
      </c>
      <c r="D49" s="21">
        <f t="shared" ca="1" si="34"/>
        <v>6</v>
      </c>
      <c r="E49" s="21">
        <f t="shared" si="34"/>
        <v>7</v>
      </c>
      <c r="F49" s="21">
        <f t="shared" ca="1" si="34"/>
        <v>1</v>
      </c>
      <c r="G49" s="21">
        <f t="shared" ca="1" si="34"/>
        <v>14</v>
      </c>
      <c r="H49" s="21">
        <f t="shared" ca="1" si="34"/>
        <v>12</v>
      </c>
      <c r="I49" s="21">
        <f t="shared" ca="1" si="34"/>
        <v>8</v>
      </c>
      <c r="J49" s="21">
        <f t="shared" ca="1" si="34"/>
        <v>2</v>
      </c>
      <c r="K49" s="21">
        <f t="shared" ca="1" si="34"/>
        <v>11</v>
      </c>
      <c r="L49" s="21">
        <f t="shared" ca="1" si="34"/>
        <v>8</v>
      </c>
      <c r="M49" s="21">
        <f t="shared" ca="1" si="34"/>
        <v>12</v>
      </c>
      <c r="N49" s="21">
        <f t="shared" ca="1" si="34"/>
        <v>10</v>
      </c>
      <c r="O49" s="21">
        <f t="shared" ca="1" si="34"/>
        <v>11</v>
      </c>
      <c r="P49" s="21">
        <f t="shared" ca="1" si="34"/>
        <v>15</v>
      </c>
      <c r="Q49" s="21">
        <f t="shared" ca="1" si="34"/>
        <v>7</v>
      </c>
      <c r="R49" s="21">
        <f t="shared" ca="1" si="34"/>
        <v>7</v>
      </c>
      <c r="S49" s="21">
        <v>1000</v>
      </c>
      <c r="T49" s="38">
        <f t="shared" ca="1" si="22"/>
        <v>9.3529411764705888</v>
      </c>
    </row>
    <row r="50" spans="1:20" ht="12.75" customHeight="1" x14ac:dyDescent="0.25">
      <c r="A50" s="23" t="s">
        <v>169</v>
      </c>
      <c r="B50" s="21">
        <f t="shared" ref="B50:R50" ca="1" si="35">RANK(B19,B$5:B$20,B$4)</f>
        <v>7</v>
      </c>
      <c r="C50" s="21">
        <f t="shared" ca="1" si="35"/>
        <v>7</v>
      </c>
      <c r="D50" s="21">
        <f t="shared" ca="1" si="35"/>
        <v>1</v>
      </c>
      <c r="E50" s="21">
        <f t="shared" si="35"/>
        <v>7</v>
      </c>
      <c r="F50" s="21">
        <f t="shared" ca="1" si="35"/>
        <v>7</v>
      </c>
      <c r="G50" s="21">
        <f t="shared" ca="1" si="35"/>
        <v>9</v>
      </c>
      <c r="H50" s="21">
        <f t="shared" ca="1" si="35"/>
        <v>1</v>
      </c>
      <c r="I50" s="21">
        <f t="shared" ca="1" si="35"/>
        <v>14</v>
      </c>
      <c r="J50" s="21">
        <f t="shared" ca="1" si="35"/>
        <v>7</v>
      </c>
      <c r="K50" s="21">
        <f t="shared" ca="1" si="35"/>
        <v>7</v>
      </c>
      <c r="L50" s="21">
        <f t="shared" ca="1" si="35"/>
        <v>2</v>
      </c>
      <c r="M50" s="21">
        <f t="shared" ca="1" si="35"/>
        <v>6</v>
      </c>
      <c r="N50" s="21">
        <f t="shared" ca="1" si="35"/>
        <v>7</v>
      </c>
      <c r="O50" s="21">
        <f t="shared" ca="1" si="35"/>
        <v>15</v>
      </c>
      <c r="P50" s="21">
        <f t="shared" ca="1" si="35"/>
        <v>1</v>
      </c>
      <c r="Q50" s="21">
        <f t="shared" ca="1" si="35"/>
        <v>15</v>
      </c>
      <c r="R50" s="21">
        <f t="shared" ca="1" si="35"/>
        <v>13</v>
      </c>
      <c r="S50" s="21">
        <v>1000</v>
      </c>
      <c r="T50" s="38">
        <f t="shared" ca="1" si="22"/>
        <v>7.4117647058823533</v>
      </c>
    </row>
    <row r="51" spans="1:20" ht="12.75" customHeight="1" x14ac:dyDescent="0.25">
      <c r="A51" s="23" t="s">
        <v>170</v>
      </c>
      <c r="B51" s="21">
        <f t="shared" ref="B51:R51" ca="1" si="36">RANK(B20,B$5:B$20,B$4)</f>
        <v>7</v>
      </c>
      <c r="C51" s="21">
        <f t="shared" ca="1" si="36"/>
        <v>2</v>
      </c>
      <c r="D51" s="21">
        <f t="shared" ca="1" si="36"/>
        <v>8</v>
      </c>
      <c r="E51" s="21">
        <f t="shared" si="36"/>
        <v>1</v>
      </c>
      <c r="F51" s="21">
        <f t="shared" ca="1" si="36"/>
        <v>5</v>
      </c>
      <c r="G51" s="21">
        <f t="shared" ca="1" si="36"/>
        <v>9</v>
      </c>
      <c r="H51" s="21">
        <f t="shared" ca="1" si="36"/>
        <v>6</v>
      </c>
      <c r="I51" s="21">
        <f t="shared" ca="1" si="36"/>
        <v>9</v>
      </c>
      <c r="J51" s="21">
        <f t="shared" ca="1" si="36"/>
        <v>1</v>
      </c>
      <c r="K51" s="21">
        <f t="shared" ca="1" si="36"/>
        <v>1</v>
      </c>
      <c r="L51" s="21">
        <f t="shared" ca="1" si="36"/>
        <v>10</v>
      </c>
      <c r="M51" s="21">
        <f t="shared" ca="1" si="36"/>
        <v>13</v>
      </c>
      <c r="N51" s="21">
        <f t="shared" ca="1" si="36"/>
        <v>14</v>
      </c>
      <c r="O51" s="21">
        <f t="shared" ca="1" si="36"/>
        <v>6</v>
      </c>
      <c r="P51" s="21">
        <f t="shared" ca="1" si="36"/>
        <v>7</v>
      </c>
      <c r="Q51" s="21">
        <f t="shared" ca="1" si="36"/>
        <v>16</v>
      </c>
      <c r="R51" s="21">
        <f t="shared" ca="1" si="36"/>
        <v>13</v>
      </c>
      <c r="S51" s="21">
        <v>1000</v>
      </c>
      <c r="T51" s="38">
        <f t="shared" ca="1" si="22"/>
        <v>7.5294117647058822</v>
      </c>
    </row>
    <row r="52" spans="1:20" ht="12.75" customHeight="1" x14ac:dyDescent="0.25">
      <c r="A52" s="23"/>
    </row>
    <row r="53" spans="1:20" ht="12.75" customHeight="1" x14ac:dyDescent="0.25">
      <c r="A53" s="23"/>
    </row>
    <row r="54" spans="1:20" ht="12.75" customHeight="1" x14ac:dyDescent="0.25">
      <c r="A54" s="23"/>
    </row>
    <row r="55" spans="1:20" ht="12.75" customHeight="1" x14ac:dyDescent="0.25">
      <c r="A55" s="23"/>
    </row>
    <row r="56" spans="1:20" ht="12.75" customHeight="1" x14ac:dyDescent="0.25">
      <c r="A56" s="23"/>
    </row>
    <row r="57" spans="1:20" ht="12.75" customHeight="1" x14ac:dyDescent="0.25">
      <c r="A57" s="23"/>
    </row>
    <row r="58" spans="1:20" ht="12.75" customHeight="1" x14ac:dyDescent="0.25">
      <c r="A58" s="23"/>
    </row>
  </sheetData>
  <phoneticPr fontId="9" type="noConversion"/>
  <conditionalFormatting sqref="T36:T51">
    <cfRule type="colorScale" priority="1">
      <colorScale>
        <cfvo type="min"/>
        <cfvo type="percentile" val="50"/>
        <cfvo type="max"/>
        <color rgb="FF63BE7B"/>
        <color rgb="FFFFEB84"/>
        <color rgb="FFF8696B"/>
      </colorScale>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2FA4-F787-4D72-8B6C-05A9CC974CA6}">
  <dimension ref="A1:BN91"/>
  <sheetViews>
    <sheetView tabSelected="1" zoomScale="30" workbookViewId="0">
      <selection activeCell="AE15" sqref="AE15:AE18"/>
    </sheetView>
  </sheetViews>
  <sheetFormatPr defaultRowHeight="13.2" x14ac:dyDescent="0.25"/>
  <cols>
    <col min="2" max="2" width="8.88671875" style="49"/>
    <col min="4" max="5" width="8.88671875" style="49"/>
    <col min="11" max="11" width="8.88671875" style="49"/>
    <col min="16" max="18" width="8.88671875" style="49"/>
    <col min="31" max="31" width="11.33203125" bestFit="1" customWidth="1"/>
    <col min="32" max="32" width="11.33203125" customWidth="1"/>
    <col min="33" max="33" width="17.21875" bestFit="1" customWidth="1"/>
  </cols>
  <sheetData>
    <row r="1" spans="1:66" ht="18" x14ac:dyDescent="0.25">
      <c r="A1" s="39"/>
      <c r="AI1" s="39"/>
      <c r="BC1" s="39"/>
    </row>
    <row r="2" spans="1:66" x14ac:dyDescent="0.25">
      <c r="A2" s="40"/>
      <c r="AI2" s="40"/>
      <c r="BC2" s="40"/>
    </row>
    <row r="5" spans="1:66" ht="18" x14ac:dyDescent="0.25">
      <c r="A5" s="41" t="s">
        <v>194</v>
      </c>
      <c r="B5" s="50">
        <v>4483503</v>
      </c>
      <c r="C5" s="41" t="s">
        <v>195</v>
      </c>
      <c r="D5" s="50">
        <v>16</v>
      </c>
      <c r="E5" s="54" t="s">
        <v>196</v>
      </c>
      <c r="F5" s="42">
        <v>17</v>
      </c>
      <c r="G5" s="41" t="s">
        <v>197</v>
      </c>
      <c r="H5" s="42">
        <v>16</v>
      </c>
      <c r="I5" s="41" t="s">
        <v>198</v>
      </c>
      <c r="J5" s="42">
        <v>0</v>
      </c>
      <c r="K5" s="54" t="s">
        <v>199</v>
      </c>
      <c r="L5" s="42" t="s">
        <v>200</v>
      </c>
      <c r="AC5" s="9" t="s">
        <v>442</v>
      </c>
      <c r="AI5" s="41" t="s">
        <v>194</v>
      </c>
      <c r="AJ5" s="42">
        <v>4456442</v>
      </c>
      <c r="AK5" s="41" t="s">
        <v>195</v>
      </c>
      <c r="AL5" s="42">
        <v>16</v>
      </c>
      <c r="AM5" s="41" t="s">
        <v>196</v>
      </c>
      <c r="AN5" s="42">
        <v>7</v>
      </c>
      <c r="AO5" s="41" t="s">
        <v>197</v>
      </c>
      <c r="AP5" s="42">
        <v>16</v>
      </c>
      <c r="AQ5" s="41" t="s">
        <v>198</v>
      </c>
      <c r="AR5" s="42">
        <v>0</v>
      </c>
      <c r="AS5" s="41" t="s">
        <v>199</v>
      </c>
      <c r="AT5" s="42" t="s">
        <v>358</v>
      </c>
      <c r="BC5" s="41" t="s">
        <v>194</v>
      </c>
      <c r="BD5" s="42">
        <v>9922020</v>
      </c>
      <c r="BE5" s="41" t="s">
        <v>195</v>
      </c>
      <c r="BF5" s="42">
        <v>16</v>
      </c>
      <c r="BG5" s="41" t="s">
        <v>196</v>
      </c>
      <c r="BH5" s="42">
        <v>7</v>
      </c>
      <c r="BI5" s="41" t="s">
        <v>197</v>
      </c>
      <c r="BJ5" s="42">
        <v>16</v>
      </c>
      <c r="BK5" s="41" t="s">
        <v>198</v>
      </c>
      <c r="BL5" s="42">
        <v>0</v>
      </c>
      <c r="BM5" s="41" t="s">
        <v>199</v>
      </c>
      <c r="BN5" s="42" t="s">
        <v>444</v>
      </c>
    </row>
    <row r="6" spans="1:66" ht="18.600000000000001" thickBot="1" x14ac:dyDescent="0.3">
      <c r="A6" s="39"/>
      <c r="U6" s="9" t="s">
        <v>532</v>
      </c>
      <c r="V6" s="9" t="s">
        <v>532</v>
      </c>
      <c r="W6" s="9" t="s">
        <v>532</v>
      </c>
      <c r="X6" s="9" t="s">
        <v>532</v>
      </c>
      <c r="Y6" s="9" t="s">
        <v>532</v>
      </c>
      <c r="Z6" s="9" t="s">
        <v>532</v>
      </c>
      <c r="AA6" s="9" t="s">
        <v>532</v>
      </c>
      <c r="AB6" s="9" t="s">
        <v>532</v>
      </c>
      <c r="AC6" s="9" t="s">
        <v>192</v>
      </c>
      <c r="AE6" s="13">
        <f>CORREL(AC8:AC23,AF8:AF23)</f>
        <v>-0.68749536708584758</v>
      </c>
      <c r="AI6" s="39"/>
      <c r="BC6" s="39"/>
    </row>
    <row r="7" spans="1:66" ht="13.8" thickBot="1" x14ac:dyDescent="0.3">
      <c r="A7" s="43" t="s">
        <v>201</v>
      </c>
      <c r="B7" s="51" t="s">
        <v>202</v>
      </c>
      <c r="C7" s="43" t="s">
        <v>203</v>
      </c>
      <c r="D7" s="51" t="s">
        <v>204</v>
      </c>
      <c r="E7" s="51" t="s">
        <v>205</v>
      </c>
      <c r="F7" s="43" t="s">
        <v>206</v>
      </c>
      <c r="G7" s="43" t="s">
        <v>207</v>
      </c>
      <c r="H7" s="43" t="s">
        <v>208</v>
      </c>
      <c r="I7" s="43" t="s">
        <v>209</v>
      </c>
      <c r="J7" s="43" t="s">
        <v>210</v>
      </c>
      <c r="K7" s="51" t="s">
        <v>211</v>
      </c>
      <c r="L7" s="43" t="s">
        <v>212</v>
      </c>
      <c r="M7" s="43" t="s">
        <v>213</v>
      </c>
      <c r="N7" s="43" t="s">
        <v>214</v>
      </c>
      <c r="O7" s="43" t="s">
        <v>215</v>
      </c>
      <c r="P7" s="51" t="s">
        <v>216</v>
      </c>
      <c r="Q7" s="51" t="s">
        <v>217</v>
      </c>
      <c r="R7" s="51" t="s">
        <v>218</v>
      </c>
      <c r="S7" s="43" t="s">
        <v>219</v>
      </c>
      <c r="U7" s="49" t="str">
        <f>B7</f>
        <v>X(A1)</v>
      </c>
      <c r="V7" s="49" t="str">
        <f>D7</f>
        <v>X(A3)</v>
      </c>
      <c r="W7" s="49" t="str">
        <f>E7</f>
        <v>X(A4)</v>
      </c>
      <c r="X7" s="49" t="str">
        <f>K7</f>
        <v>X(A10)</v>
      </c>
      <c r="Y7" s="49" t="str">
        <f>P7</f>
        <v>X(A15)</v>
      </c>
      <c r="Z7" s="49" t="str">
        <f t="shared" ref="Z7:AB7" si="0">Q7</f>
        <v>X(A16)</v>
      </c>
      <c r="AA7" s="49" t="str">
        <f t="shared" si="0"/>
        <v>X(A17)</v>
      </c>
      <c r="AB7" s="49" t="str">
        <f t="shared" si="0"/>
        <v>Y(A18)</v>
      </c>
      <c r="AC7" s="9" t="s">
        <v>441</v>
      </c>
      <c r="AD7" s="9" t="s">
        <v>443</v>
      </c>
      <c r="AE7" s="9" t="s">
        <v>533</v>
      </c>
      <c r="AF7" s="9" t="s">
        <v>537</v>
      </c>
      <c r="AG7" s="9" t="s">
        <v>536</v>
      </c>
      <c r="AI7" s="43" t="s">
        <v>201</v>
      </c>
      <c r="AJ7" s="43" t="s">
        <v>202</v>
      </c>
      <c r="AK7" s="43" t="s">
        <v>203</v>
      </c>
      <c r="AL7" s="43" t="s">
        <v>204</v>
      </c>
      <c r="AM7" s="43" t="s">
        <v>205</v>
      </c>
      <c r="AN7" s="43" t="s">
        <v>206</v>
      </c>
      <c r="AO7" s="43" t="s">
        <v>207</v>
      </c>
      <c r="AP7" s="43" t="s">
        <v>208</v>
      </c>
      <c r="AQ7" s="43" t="s">
        <v>359</v>
      </c>
      <c r="AS7" s="9" t="s">
        <v>531</v>
      </c>
      <c r="AT7" s="9" t="s">
        <v>531</v>
      </c>
      <c r="AU7" s="9" t="s">
        <v>531</v>
      </c>
      <c r="AV7" s="9" t="s">
        <v>531</v>
      </c>
      <c r="AW7" s="9" t="s">
        <v>531</v>
      </c>
      <c r="AX7" s="9" t="s">
        <v>531</v>
      </c>
      <c r="AY7" s="9" t="s">
        <v>531</v>
      </c>
      <c r="AZ7" s="9" t="s">
        <v>531</v>
      </c>
      <c r="BC7" s="43" t="s">
        <v>201</v>
      </c>
      <c r="BD7" s="43" t="s">
        <v>202</v>
      </c>
      <c r="BE7" s="43" t="s">
        <v>203</v>
      </c>
      <c r="BF7" s="43" t="s">
        <v>204</v>
      </c>
      <c r="BG7" s="43" t="s">
        <v>205</v>
      </c>
      <c r="BH7" s="43" t="s">
        <v>206</v>
      </c>
      <c r="BI7" s="43" t="s">
        <v>207</v>
      </c>
      <c r="BJ7" s="43" t="s">
        <v>208</v>
      </c>
      <c r="BK7" s="43" t="s">
        <v>359</v>
      </c>
    </row>
    <row r="8" spans="1:66" ht="13.8" thickBot="1" x14ac:dyDescent="0.3">
      <c r="A8" s="43" t="s">
        <v>220</v>
      </c>
      <c r="B8" s="52">
        <v>9</v>
      </c>
      <c r="C8" s="44">
        <v>13</v>
      </c>
      <c r="D8" s="52">
        <v>15</v>
      </c>
      <c r="E8" s="52">
        <v>7</v>
      </c>
      <c r="F8" s="44">
        <v>15</v>
      </c>
      <c r="G8" s="44">
        <v>11</v>
      </c>
      <c r="H8" s="44">
        <v>15</v>
      </c>
      <c r="I8" s="44">
        <v>8</v>
      </c>
      <c r="J8" s="44">
        <v>8</v>
      </c>
      <c r="K8" s="52">
        <v>9</v>
      </c>
      <c r="L8" s="44">
        <v>1</v>
      </c>
      <c r="M8" s="44">
        <v>3</v>
      </c>
      <c r="N8" s="44">
        <v>3</v>
      </c>
      <c r="O8" s="44">
        <v>1</v>
      </c>
      <c r="P8" s="52">
        <v>16</v>
      </c>
      <c r="Q8" s="52">
        <v>2</v>
      </c>
      <c r="R8" s="52">
        <v>5</v>
      </c>
      <c r="S8" s="44">
        <v>1000</v>
      </c>
      <c r="U8" s="49">
        <f t="shared" ref="U8:U23" si="1">B8</f>
        <v>9</v>
      </c>
      <c r="V8" s="49">
        <f t="shared" ref="V8:V23" si="2">D8</f>
        <v>15</v>
      </c>
      <c r="W8" s="49">
        <f t="shared" ref="W8:W23" si="3">E8</f>
        <v>7</v>
      </c>
      <c r="X8" s="49">
        <f t="shared" ref="X8:X23" si="4">K8</f>
        <v>9</v>
      </c>
      <c r="Y8" s="49">
        <f t="shared" ref="Y8:Y23" si="5">P8</f>
        <v>16</v>
      </c>
      <c r="Z8" s="49">
        <f t="shared" ref="Z8:Z23" si="6">Q8</f>
        <v>2</v>
      </c>
      <c r="AA8" s="49">
        <f t="shared" ref="AA8:AA23" si="7">R8</f>
        <v>5</v>
      </c>
      <c r="AB8" s="49">
        <f t="shared" ref="AB8:AB23" si="8">S8</f>
        <v>1000</v>
      </c>
      <c r="AC8" s="49">
        <f>AQ62</f>
        <v>998</v>
      </c>
      <c r="AD8" s="49">
        <f>IF(AT62*BN62&lt;=0,1,0)</f>
        <v>1</v>
      </c>
      <c r="AF8" s="14">
        <f>AVERAGE(U8:AA8)</f>
        <v>9</v>
      </c>
      <c r="AG8" t="str">
        <f>OAM!A5</f>
        <v>Test Subject : Mr. K</v>
      </c>
      <c r="AI8" s="43" t="s">
        <v>220</v>
      </c>
      <c r="AJ8" s="44">
        <v>9</v>
      </c>
      <c r="AK8" s="44">
        <v>15</v>
      </c>
      <c r="AL8" s="44">
        <v>7</v>
      </c>
      <c r="AM8" s="44">
        <v>9</v>
      </c>
      <c r="AN8" s="44">
        <v>16</v>
      </c>
      <c r="AO8" s="44">
        <v>2</v>
      </c>
      <c r="AP8" s="44">
        <v>5</v>
      </c>
      <c r="AQ8" s="44">
        <v>1000</v>
      </c>
      <c r="AS8" s="55">
        <f>17-AJ8</f>
        <v>8</v>
      </c>
      <c r="AT8" s="55">
        <f t="shared" ref="AT8:AT23" si="9">17-AK8</f>
        <v>2</v>
      </c>
      <c r="AU8" s="55">
        <f t="shared" ref="AU8:AU23" si="10">17-AL8</f>
        <v>10</v>
      </c>
      <c r="AV8" s="55">
        <f t="shared" ref="AV8:AV23" si="11">17-AM8</f>
        <v>8</v>
      </c>
      <c r="AW8" s="55">
        <f t="shared" ref="AW8:AW23" si="12">17-AN8</f>
        <v>1</v>
      </c>
      <c r="AX8" s="55">
        <f t="shared" ref="AX8:AX23" si="13">17-AO8</f>
        <v>15</v>
      </c>
      <c r="AY8" s="55">
        <f t="shared" ref="AY8:AY23" si="14">17-AP8</f>
        <v>12</v>
      </c>
      <c r="AZ8" s="55">
        <f>AQ8</f>
        <v>1000</v>
      </c>
      <c r="BC8" s="43" t="s">
        <v>220</v>
      </c>
      <c r="BD8" s="44">
        <v>8</v>
      </c>
      <c r="BE8" s="44">
        <v>2</v>
      </c>
      <c r="BF8" s="44">
        <v>10</v>
      </c>
      <c r="BG8" s="44">
        <v>8</v>
      </c>
      <c r="BH8" s="44">
        <v>1</v>
      </c>
      <c r="BI8" s="44">
        <v>15</v>
      </c>
      <c r="BJ8" s="44">
        <v>12</v>
      </c>
      <c r="BK8" s="44">
        <v>1000</v>
      </c>
    </row>
    <row r="9" spans="1:66" ht="13.8" thickBot="1" x14ac:dyDescent="0.3">
      <c r="A9" s="43" t="s">
        <v>221</v>
      </c>
      <c r="B9" s="52">
        <v>13</v>
      </c>
      <c r="C9" s="44">
        <v>1</v>
      </c>
      <c r="D9" s="52">
        <v>1</v>
      </c>
      <c r="E9" s="52">
        <v>4</v>
      </c>
      <c r="F9" s="44">
        <v>9</v>
      </c>
      <c r="G9" s="44">
        <v>13</v>
      </c>
      <c r="H9" s="44">
        <v>3</v>
      </c>
      <c r="I9" s="44">
        <v>14</v>
      </c>
      <c r="J9" s="44">
        <v>1</v>
      </c>
      <c r="K9" s="52">
        <v>16</v>
      </c>
      <c r="L9" s="44">
        <v>10</v>
      </c>
      <c r="M9" s="44">
        <v>9</v>
      </c>
      <c r="N9" s="44">
        <v>12</v>
      </c>
      <c r="O9" s="44">
        <v>5</v>
      </c>
      <c r="P9" s="52">
        <v>1</v>
      </c>
      <c r="Q9" s="52">
        <v>7</v>
      </c>
      <c r="R9" s="52">
        <v>12</v>
      </c>
      <c r="S9" s="44">
        <v>1000</v>
      </c>
      <c r="U9" s="49">
        <f t="shared" si="1"/>
        <v>13</v>
      </c>
      <c r="V9" s="49">
        <f t="shared" si="2"/>
        <v>1</v>
      </c>
      <c r="W9" s="49">
        <f t="shared" si="3"/>
        <v>4</v>
      </c>
      <c r="X9" s="49">
        <f t="shared" si="4"/>
        <v>16</v>
      </c>
      <c r="Y9" s="49">
        <f t="shared" si="5"/>
        <v>1</v>
      </c>
      <c r="Z9" s="49">
        <f t="shared" si="6"/>
        <v>7</v>
      </c>
      <c r="AA9" s="49">
        <f t="shared" si="7"/>
        <v>12</v>
      </c>
      <c r="AB9" s="49">
        <f t="shared" si="8"/>
        <v>1000</v>
      </c>
      <c r="AC9" s="49">
        <f t="shared" ref="AC9:AC23" si="15">AQ63</f>
        <v>989.5</v>
      </c>
      <c r="AD9" s="49">
        <f t="shared" ref="AD9:AD23" si="16">IF(AT63*BN63&lt;=0,1,0)</f>
        <v>1</v>
      </c>
      <c r="AF9" s="14">
        <f t="shared" ref="AF9:AF23" si="17">AVERAGE(U9:AA9)</f>
        <v>7.7142857142857144</v>
      </c>
      <c r="AG9" t="str">
        <f>OAM!A6</f>
        <v>Mr. L</v>
      </c>
      <c r="AI9" s="43" t="s">
        <v>221</v>
      </c>
      <c r="AJ9" s="44">
        <v>13</v>
      </c>
      <c r="AK9" s="44">
        <v>1</v>
      </c>
      <c r="AL9" s="44">
        <v>4</v>
      </c>
      <c r="AM9" s="44">
        <v>16</v>
      </c>
      <c r="AN9" s="44">
        <v>1</v>
      </c>
      <c r="AO9" s="44">
        <v>7</v>
      </c>
      <c r="AP9" s="44">
        <v>12</v>
      </c>
      <c r="AQ9" s="44">
        <v>1000</v>
      </c>
      <c r="AS9" s="55">
        <f t="shared" ref="AS9:AS23" si="18">17-AJ9</f>
        <v>4</v>
      </c>
      <c r="AT9" s="55">
        <f t="shared" si="9"/>
        <v>16</v>
      </c>
      <c r="AU9" s="55">
        <f t="shared" si="10"/>
        <v>13</v>
      </c>
      <c r="AV9" s="55">
        <f t="shared" si="11"/>
        <v>1</v>
      </c>
      <c r="AW9" s="55">
        <f t="shared" si="12"/>
        <v>16</v>
      </c>
      <c r="AX9" s="55">
        <f t="shared" si="13"/>
        <v>10</v>
      </c>
      <c r="AY9" s="55">
        <f t="shared" si="14"/>
        <v>5</v>
      </c>
      <c r="AZ9" s="55">
        <f t="shared" ref="AZ9:AZ23" si="19">AQ9</f>
        <v>1000</v>
      </c>
      <c r="BC9" s="43" t="s">
        <v>221</v>
      </c>
      <c r="BD9" s="44">
        <v>4</v>
      </c>
      <c r="BE9" s="44">
        <v>16</v>
      </c>
      <c r="BF9" s="44">
        <v>13</v>
      </c>
      <c r="BG9" s="44">
        <v>1</v>
      </c>
      <c r="BH9" s="44">
        <v>16</v>
      </c>
      <c r="BI9" s="44">
        <v>10</v>
      </c>
      <c r="BJ9" s="44">
        <v>5</v>
      </c>
      <c r="BK9" s="44">
        <v>1000</v>
      </c>
    </row>
    <row r="10" spans="1:66" ht="13.8" thickBot="1" x14ac:dyDescent="0.3">
      <c r="A10" s="43" t="s">
        <v>222</v>
      </c>
      <c r="B10" s="52">
        <v>6</v>
      </c>
      <c r="C10" s="44">
        <v>11</v>
      </c>
      <c r="D10" s="52">
        <v>3</v>
      </c>
      <c r="E10" s="52">
        <v>1</v>
      </c>
      <c r="F10" s="44">
        <v>12</v>
      </c>
      <c r="G10" s="44">
        <v>6</v>
      </c>
      <c r="H10" s="44">
        <v>1</v>
      </c>
      <c r="I10" s="44">
        <v>10</v>
      </c>
      <c r="J10" s="44">
        <v>11</v>
      </c>
      <c r="K10" s="52">
        <v>14</v>
      </c>
      <c r="L10" s="44">
        <v>15</v>
      </c>
      <c r="M10" s="44">
        <v>2</v>
      </c>
      <c r="N10" s="44">
        <v>2</v>
      </c>
      <c r="O10" s="44">
        <v>2</v>
      </c>
      <c r="P10" s="52">
        <v>1</v>
      </c>
      <c r="Q10" s="52">
        <v>2</v>
      </c>
      <c r="R10" s="52">
        <v>9</v>
      </c>
      <c r="S10" s="44">
        <v>1000</v>
      </c>
      <c r="U10" s="49">
        <f t="shared" si="1"/>
        <v>6</v>
      </c>
      <c r="V10" s="49">
        <f t="shared" si="2"/>
        <v>3</v>
      </c>
      <c r="W10" s="49">
        <f t="shared" si="3"/>
        <v>1</v>
      </c>
      <c r="X10" s="49">
        <f t="shared" si="4"/>
        <v>14</v>
      </c>
      <c r="Y10" s="49">
        <f t="shared" si="5"/>
        <v>1</v>
      </c>
      <c r="Z10" s="49">
        <f t="shared" si="6"/>
        <v>2</v>
      </c>
      <c r="AA10" s="49">
        <f t="shared" si="7"/>
        <v>9</v>
      </c>
      <c r="AB10" s="49">
        <f t="shared" si="8"/>
        <v>1000</v>
      </c>
      <c r="AC10" s="49">
        <f t="shared" si="15"/>
        <v>1007</v>
      </c>
      <c r="AD10" s="49">
        <f t="shared" si="16"/>
        <v>1</v>
      </c>
      <c r="AF10" s="14">
        <f t="shared" si="17"/>
        <v>5.1428571428571432</v>
      </c>
      <c r="AG10" t="str">
        <f>OAM!A7</f>
        <v>Mr. J</v>
      </c>
      <c r="AI10" s="43" t="s">
        <v>222</v>
      </c>
      <c r="AJ10" s="44">
        <v>6</v>
      </c>
      <c r="AK10" s="44">
        <v>3</v>
      </c>
      <c r="AL10" s="44">
        <v>1</v>
      </c>
      <c r="AM10" s="44">
        <v>14</v>
      </c>
      <c r="AN10" s="44">
        <v>1</v>
      </c>
      <c r="AO10" s="44">
        <v>2</v>
      </c>
      <c r="AP10" s="44">
        <v>9</v>
      </c>
      <c r="AQ10" s="44">
        <v>1000</v>
      </c>
      <c r="AS10" s="55">
        <f t="shared" si="18"/>
        <v>11</v>
      </c>
      <c r="AT10" s="55">
        <f t="shared" si="9"/>
        <v>14</v>
      </c>
      <c r="AU10" s="55">
        <f t="shared" si="10"/>
        <v>16</v>
      </c>
      <c r="AV10" s="55">
        <f t="shared" si="11"/>
        <v>3</v>
      </c>
      <c r="AW10" s="55">
        <f t="shared" si="12"/>
        <v>16</v>
      </c>
      <c r="AX10" s="55">
        <f t="shared" si="13"/>
        <v>15</v>
      </c>
      <c r="AY10" s="55">
        <f t="shared" si="14"/>
        <v>8</v>
      </c>
      <c r="AZ10" s="55">
        <f t="shared" si="19"/>
        <v>1000</v>
      </c>
      <c r="BC10" s="43" t="s">
        <v>222</v>
      </c>
      <c r="BD10" s="44">
        <v>11</v>
      </c>
      <c r="BE10" s="44">
        <v>14</v>
      </c>
      <c r="BF10" s="44">
        <v>16</v>
      </c>
      <c r="BG10" s="44">
        <v>3</v>
      </c>
      <c r="BH10" s="44">
        <v>16</v>
      </c>
      <c r="BI10" s="44">
        <v>15</v>
      </c>
      <c r="BJ10" s="44">
        <v>8</v>
      </c>
      <c r="BK10" s="44">
        <v>1000</v>
      </c>
    </row>
    <row r="11" spans="1:66" ht="13.8" thickBot="1" x14ac:dyDescent="0.3">
      <c r="A11" s="43" t="s">
        <v>223</v>
      </c>
      <c r="B11" s="52">
        <v>4</v>
      </c>
      <c r="C11" s="44">
        <v>9</v>
      </c>
      <c r="D11" s="52">
        <v>3</v>
      </c>
      <c r="E11" s="52">
        <v>4</v>
      </c>
      <c r="F11" s="44">
        <v>1</v>
      </c>
      <c r="G11" s="44">
        <v>4</v>
      </c>
      <c r="H11" s="44">
        <v>2</v>
      </c>
      <c r="I11" s="44">
        <v>9</v>
      </c>
      <c r="J11" s="44">
        <v>9</v>
      </c>
      <c r="K11" s="52">
        <v>1</v>
      </c>
      <c r="L11" s="44">
        <v>4</v>
      </c>
      <c r="M11" s="44">
        <v>16</v>
      </c>
      <c r="N11" s="44">
        <v>5</v>
      </c>
      <c r="O11" s="44">
        <v>4</v>
      </c>
      <c r="P11" s="52">
        <v>6</v>
      </c>
      <c r="Q11" s="52">
        <v>15</v>
      </c>
      <c r="R11" s="52">
        <v>14</v>
      </c>
      <c r="S11" s="44">
        <v>1000</v>
      </c>
      <c r="U11" s="49">
        <f t="shared" si="1"/>
        <v>4</v>
      </c>
      <c r="V11" s="49">
        <f t="shared" si="2"/>
        <v>3</v>
      </c>
      <c r="W11" s="49">
        <f t="shared" si="3"/>
        <v>4</v>
      </c>
      <c r="X11" s="49">
        <f t="shared" si="4"/>
        <v>1</v>
      </c>
      <c r="Y11" s="49">
        <f t="shared" si="5"/>
        <v>6</v>
      </c>
      <c r="Z11" s="49">
        <f t="shared" si="6"/>
        <v>15</v>
      </c>
      <c r="AA11" s="49">
        <f t="shared" si="7"/>
        <v>14</v>
      </c>
      <c r="AB11" s="49">
        <f t="shared" si="8"/>
        <v>1000</v>
      </c>
      <c r="AC11" s="49">
        <f t="shared" si="15"/>
        <v>998</v>
      </c>
      <c r="AD11" s="49">
        <f t="shared" si="16"/>
        <v>1</v>
      </c>
      <c r="AF11" s="14">
        <f t="shared" si="17"/>
        <v>6.7142857142857144</v>
      </c>
      <c r="AG11" t="str">
        <f>OAM!A8</f>
        <v>Mr. P</v>
      </c>
      <c r="AI11" s="43" t="s">
        <v>223</v>
      </c>
      <c r="AJ11" s="44">
        <v>4</v>
      </c>
      <c r="AK11" s="44">
        <v>3</v>
      </c>
      <c r="AL11" s="44">
        <v>4</v>
      </c>
      <c r="AM11" s="44">
        <v>1</v>
      </c>
      <c r="AN11" s="44">
        <v>6</v>
      </c>
      <c r="AO11" s="44">
        <v>15</v>
      </c>
      <c r="AP11" s="44">
        <v>14</v>
      </c>
      <c r="AQ11" s="44">
        <v>1000</v>
      </c>
      <c r="AS11" s="55">
        <f t="shared" si="18"/>
        <v>13</v>
      </c>
      <c r="AT11" s="55">
        <f t="shared" si="9"/>
        <v>14</v>
      </c>
      <c r="AU11" s="55">
        <f t="shared" si="10"/>
        <v>13</v>
      </c>
      <c r="AV11" s="55">
        <f t="shared" si="11"/>
        <v>16</v>
      </c>
      <c r="AW11" s="55">
        <f t="shared" si="12"/>
        <v>11</v>
      </c>
      <c r="AX11" s="55">
        <f t="shared" si="13"/>
        <v>2</v>
      </c>
      <c r="AY11" s="55">
        <f t="shared" si="14"/>
        <v>3</v>
      </c>
      <c r="AZ11" s="55">
        <f t="shared" si="19"/>
        <v>1000</v>
      </c>
      <c r="BC11" s="43" t="s">
        <v>223</v>
      </c>
      <c r="BD11" s="44">
        <v>13</v>
      </c>
      <c r="BE11" s="44">
        <v>14</v>
      </c>
      <c r="BF11" s="44">
        <v>13</v>
      </c>
      <c r="BG11" s="44">
        <v>16</v>
      </c>
      <c r="BH11" s="44">
        <v>11</v>
      </c>
      <c r="BI11" s="44">
        <v>2</v>
      </c>
      <c r="BJ11" s="44">
        <v>3</v>
      </c>
      <c r="BK11" s="44">
        <v>1000</v>
      </c>
    </row>
    <row r="12" spans="1:66" ht="13.8" thickBot="1" x14ac:dyDescent="0.3">
      <c r="A12" s="43" t="s">
        <v>224</v>
      </c>
      <c r="B12" s="52">
        <v>8</v>
      </c>
      <c r="C12" s="44">
        <v>1</v>
      </c>
      <c r="D12" s="52">
        <v>11</v>
      </c>
      <c r="E12" s="52">
        <v>7</v>
      </c>
      <c r="F12" s="44">
        <v>5</v>
      </c>
      <c r="G12" s="44">
        <v>2</v>
      </c>
      <c r="H12" s="44">
        <v>10</v>
      </c>
      <c r="I12" s="44">
        <v>2</v>
      </c>
      <c r="J12" s="44">
        <v>10</v>
      </c>
      <c r="K12" s="52">
        <v>12</v>
      </c>
      <c r="L12" s="44">
        <v>8</v>
      </c>
      <c r="M12" s="44">
        <v>6</v>
      </c>
      <c r="N12" s="44">
        <v>10</v>
      </c>
      <c r="O12" s="44">
        <v>7</v>
      </c>
      <c r="P12" s="52">
        <v>12</v>
      </c>
      <c r="Q12" s="52">
        <v>5</v>
      </c>
      <c r="R12" s="52">
        <v>10</v>
      </c>
      <c r="S12" s="44">
        <v>1000</v>
      </c>
      <c r="U12" s="49">
        <f t="shared" si="1"/>
        <v>8</v>
      </c>
      <c r="V12" s="49">
        <f t="shared" si="2"/>
        <v>11</v>
      </c>
      <c r="W12" s="49">
        <f t="shared" si="3"/>
        <v>7</v>
      </c>
      <c r="X12" s="49">
        <f t="shared" si="4"/>
        <v>12</v>
      </c>
      <c r="Y12" s="49">
        <f t="shared" si="5"/>
        <v>12</v>
      </c>
      <c r="Z12" s="49">
        <f t="shared" si="6"/>
        <v>5</v>
      </c>
      <c r="AA12" s="49">
        <f t="shared" si="7"/>
        <v>10</v>
      </c>
      <c r="AB12" s="49">
        <f t="shared" si="8"/>
        <v>1000</v>
      </c>
      <c r="AC12" s="49">
        <f t="shared" si="15"/>
        <v>998</v>
      </c>
      <c r="AD12" s="49">
        <f t="shared" si="16"/>
        <v>1</v>
      </c>
      <c r="AF12" s="14">
        <f t="shared" si="17"/>
        <v>9.2857142857142865</v>
      </c>
      <c r="AG12" t="str">
        <f>OAM!A9</f>
        <v>Mr. T</v>
      </c>
      <c r="AI12" s="43" t="s">
        <v>224</v>
      </c>
      <c r="AJ12" s="44">
        <v>8</v>
      </c>
      <c r="AK12" s="44">
        <v>11</v>
      </c>
      <c r="AL12" s="44">
        <v>7</v>
      </c>
      <c r="AM12" s="44">
        <v>12</v>
      </c>
      <c r="AN12" s="44">
        <v>12</v>
      </c>
      <c r="AO12" s="44">
        <v>5</v>
      </c>
      <c r="AP12" s="44">
        <v>10</v>
      </c>
      <c r="AQ12" s="44">
        <v>1000</v>
      </c>
      <c r="AS12" s="55">
        <f t="shared" si="18"/>
        <v>9</v>
      </c>
      <c r="AT12" s="55">
        <f t="shared" si="9"/>
        <v>6</v>
      </c>
      <c r="AU12" s="55">
        <f t="shared" si="10"/>
        <v>10</v>
      </c>
      <c r="AV12" s="55">
        <f t="shared" si="11"/>
        <v>5</v>
      </c>
      <c r="AW12" s="55">
        <f t="shared" si="12"/>
        <v>5</v>
      </c>
      <c r="AX12" s="55">
        <f t="shared" si="13"/>
        <v>12</v>
      </c>
      <c r="AY12" s="55">
        <f t="shared" si="14"/>
        <v>7</v>
      </c>
      <c r="AZ12" s="55">
        <f t="shared" si="19"/>
        <v>1000</v>
      </c>
      <c r="BC12" s="43" t="s">
        <v>224</v>
      </c>
      <c r="BD12" s="44">
        <v>9</v>
      </c>
      <c r="BE12" s="44">
        <v>6</v>
      </c>
      <c r="BF12" s="44">
        <v>10</v>
      </c>
      <c r="BG12" s="44">
        <v>5</v>
      </c>
      <c r="BH12" s="44">
        <v>5</v>
      </c>
      <c r="BI12" s="44">
        <v>12</v>
      </c>
      <c r="BJ12" s="44">
        <v>7</v>
      </c>
      <c r="BK12" s="44">
        <v>1000</v>
      </c>
    </row>
    <row r="13" spans="1:66" ht="13.8" thickBot="1" x14ac:dyDescent="0.3">
      <c r="A13" s="43" t="s">
        <v>225</v>
      </c>
      <c r="B13" s="52">
        <v>13</v>
      </c>
      <c r="C13" s="44">
        <v>3</v>
      </c>
      <c r="D13" s="52">
        <v>3</v>
      </c>
      <c r="E13" s="52">
        <v>7</v>
      </c>
      <c r="F13" s="44">
        <v>12</v>
      </c>
      <c r="G13" s="44">
        <v>15</v>
      </c>
      <c r="H13" s="44">
        <v>9</v>
      </c>
      <c r="I13" s="44">
        <v>12</v>
      </c>
      <c r="J13" s="44">
        <v>14</v>
      </c>
      <c r="K13" s="52">
        <v>4</v>
      </c>
      <c r="L13" s="44">
        <v>3</v>
      </c>
      <c r="M13" s="44">
        <v>10</v>
      </c>
      <c r="N13" s="44">
        <v>11</v>
      </c>
      <c r="O13" s="44">
        <v>3</v>
      </c>
      <c r="P13" s="52">
        <v>14</v>
      </c>
      <c r="Q13" s="52">
        <v>12</v>
      </c>
      <c r="R13" s="52">
        <v>12</v>
      </c>
      <c r="S13" s="44">
        <v>1000</v>
      </c>
      <c r="U13" s="49">
        <f t="shared" si="1"/>
        <v>13</v>
      </c>
      <c r="V13" s="49">
        <f t="shared" si="2"/>
        <v>3</v>
      </c>
      <c r="W13" s="49">
        <f t="shared" si="3"/>
        <v>7</v>
      </c>
      <c r="X13" s="49">
        <f t="shared" si="4"/>
        <v>4</v>
      </c>
      <c r="Y13" s="49">
        <f t="shared" si="5"/>
        <v>14</v>
      </c>
      <c r="Z13" s="49">
        <f t="shared" si="6"/>
        <v>12</v>
      </c>
      <c r="AA13" s="49">
        <f t="shared" si="7"/>
        <v>12</v>
      </c>
      <c r="AB13" s="49">
        <f t="shared" si="8"/>
        <v>1000</v>
      </c>
      <c r="AC13" s="49">
        <f t="shared" si="15"/>
        <v>990</v>
      </c>
      <c r="AD13" s="49">
        <f t="shared" si="16"/>
        <v>1</v>
      </c>
      <c r="AF13" s="14">
        <f t="shared" si="17"/>
        <v>9.2857142857142865</v>
      </c>
      <c r="AG13" t="str">
        <f>OAM!A10</f>
        <v>Mr. W</v>
      </c>
      <c r="AI13" s="43" t="s">
        <v>225</v>
      </c>
      <c r="AJ13" s="44">
        <v>13</v>
      </c>
      <c r="AK13" s="44">
        <v>3</v>
      </c>
      <c r="AL13" s="44">
        <v>7</v>
      </c>
      <c r="AM13" s="44">
        <v>4</v>
      </c>
      <c r="AN13" s="44">
        <v>14</v>
      </c>
      <c r="AO13" s="44">
        <v>12</v>
      </c>
      <c r="AP13" s="44">
        <v>12</v>
      </c>
      <c r="AQ13" s="44">
        <v>1000</v>
      </c>
      <c r="AS13" s="55">
        <f t="shared" si="18"/>
        <v>4</v>
      </c>
      <c r="AT13" s="55">
        <f t="shared" si="9"/>
        <v>14</v>
      </c>
      <c r="AU13" s="55">
        <f t="shared" si="10"/>
        <v>10</v>
      </c>
      <c r="AV13" s="55">
        <f t="shared" si="11"/>
        <v>13</v>
      </c>
      <c r="AW13" s="55">
        <f t="shared" si="12"/>
        <v>3</v>
      </c>
      <c r="AX13" s="55">
        <f t="shared" si="13"/>
        <v>5</v>
      </c>
      <c r="AY13" s="55">
        <f t="shared" si="14"/>
        <v>5</v>
      </c>
      <c r="AZ13" s="55">
        <f t="shared" si="19"/>
        <v>1000</v>
      </c>
      <c r="BC13" s="43" t="s">
        <v>225</v>
      </c>
      <c r="BD13" s="44">
        <v>4</v>
      </c>
      <c r="BE13" s="44">
        <v>14</v>
      </c>
      <c r="BF13" s="44">
        <v>10</v>
      </c>
      <c r="BG13" s="44">
        <v>13</v>
      </c>
      <c r="BH13" s="44">
        <v>3</v>
      </c>
      <c r="BI13" s="44">
        <v>5</v>
      </c>
      <c r="BJ13" s="44">
        <v>5</v>
      </c>
      <c r="BK13" s="44">
        <v>1000</v>
      </c>
    </row>
    <row r="14" spans="1:66" ht="13.8" thickBot="1" x14ac:dyDescent="0.3">
      <c r="A14" s="43" t="s">
        <v>226</v>
      </c>
      <c r="B14" s="52">
        <v>13</v>
      </c>
      <c r="C14" s="44">
        <v>15</v>
      </c>
      <c r="D14" s="52">
        <v>1</v>
      </c>
      <c r="E14" s="52">
        <v>7</v>
      </c>
      <c r="F14" s="44">
        <v>3</v>
      </c>
      <c r="G14" s="44">
        <v>13</v>
      </c>
      <c r="H14" s="44">
        <v>7</v>
      </c>
      <c r="I14" s="44">
        <v>16</v>
      </c>
      <c r="J14" s="44">
        <v>14</v>
      </c>
      <c r="K14" s="52">
        <v>8</v>
      </c>
      <c r="L14" s="44">
        <v>2</v>
      </c>
      <c r="M14" s="44">
        <v>7</v>
      </c>
      <c r="N14" s="44">
        <v>1</v>
      </c>
      <c r="O14" s="44">
        <v>14</v>
      </c>
      <c r="P14" s="52">
        <v>6</v>
      </c>
      <c r="Q14" s="52">
        <v>10</v>
      </c>
      <c r="R14" s="52">
        <v>2</v>
      </c>
      <c r="S14" s="44">
        <v>1000</v>
      </c>
      <c r="U14" s="49">
        <f t="shared" si="1"/>
        <v>13</v>
      </c>
      <c r="V14" s="49">
        <f t="shared" si="2"/>
        <v>1</v>
      </c>
      <c r="W14" s="49">
        <f t="shared" si="3"/>
        <v>7</v>
      </c>
      <c r="X14" s="49">
        <f t="shared" si="4"/>
        <v>8</v>
      </c>
      <c r="Y14" s="49">
        <f t="shared" si="5"/>
        <v>6</v>
      </c>
      <c r="Z14" s="49">
        <f t="shared" si="6"/>
        <v>10</v>
      </c>
      <c r="AA14" s="49">
        <f t="shared" si="7"/>
        <v>2</v>
      </c>
      <c r="AB14" s="49">
        <f t="shared" si="8"/>
        <v>1000</v>
      </c>
      <c r="AC14" s="49">
        <f t="shared" si="15"/>
        <v>1009</v>
      </c>
      <c r="AD14" s="49">
        <f t="shared" si="16"/>
        <v>1</v>
      </c>
      <c r="AF14" s="14">
        <f t="shared" si="17"/>
        <v>6.7142857142857144</v>
      </c>
      <c r="AG14" t="str">
        <f>OAM!A11</f>
        <v>Mr. Z</v>
      </c>
      <c r="AI14" s="43" t="s">
        <v>226</v>
      </c>
      <c r="AJ14" s="44">
        <v>13</v>
      </c>
      <c r="AK14" s="44">
        <v>1</v>
      </c>
      <c r="AL14" s="44">
        <v>7</v>
      </c>
      <c r="AM14" s="44">
        <v>8</v>
      </c>
      <c r="AN14" s="44">
        <v>6</v>
      </c>
      <c r="AO14" s="44">
        <v>10</v>
      </c>
      <c r="AP14" s="44">
        <v>2</v>
      </c>
      <c r="AQ14" s="44">
        <v>1000</v>
      </c>
      <c r="AS14" s="55">
        <f t="shared" si="18"/>
        <v>4</v>
      </c>
      <c r="AT14" s="55">
        <f t="shared" si="9"/>
        <v>16</v>
      </c>
      <c r="AU14" s="55">
        <f t="shared" si="10"/>
        <v>10</v>
      </c>
      <c r="AV14" s="55">
        <f t="shared" si="11"/>
        <v>9</v>
      </c>
      <c r="AW14" s="55">
        <f t="shared" si="12"/>
        <v>11</v>
      </c>
      <c r="AX14" s="55">
        <f t="shared" si="13"/>
        <v>7</v>
      </c>
      <c r="AY14" s="55">
        <f t="shared" si="14"/>
        <v>15</v>
      </c>
      <c r="AZ14" s="55">
        <f t="shared" si="19"/>
        <v>1000</v>
      </c>
      <c r="BC14" s="43" t="s">
        <v>226</v>
      </c>
      <c r="BD14" s="44">
        <v>4</v>
      </c>
      <c r="BE14" s="44">
        <v>16</v>
      </c>
      <c r="BF14" s="44">
        <v>10</v>
      </c>
      <c r="BG14" s="44">
        <v>9</v>
      </c>
      <c r="BH14" s="44">
        <v>11</v>
      </c>
      <c r="BI14" s="44">
        <v>7</v>
      </c>
      <c r="BJ14" s="44">
        <v>15</v>
      </c>
      <c r="BK14" s="44">
        <v>1000</v>
      </c>
    </row>
    <row r="15" spans="1:66" ht="13.8" thickBot="1" x14ac:dyDescent="0.3">
      <c r="A15" s="43" t="s">
        <v>227</v>
      </c>
      <c r="B15" s="52">
        <v>9</v>
      </c>
      <c r="C15" s="44">
        <v>9</v>
      </c>
      <c r="D15" s="52">
        <v>12</v>
      </c>
      <c r="E15" s="52">
        <v>7</v>
      </c>
      <c r="F15" s="44">
        <v>9</v>
      </c>
      <c r="G15" s="44">
        <v>9</v>
      </c>
      <c r="H15" s="44">
        <v>5</v>
      </c>
      <c r="I15" s="44">
        <v>6</v>
      </c>
      <c r="J15" s="44">
        <v>6</v>
      </c>
      <c r="K15" s="52">
        <v>10</v>
      </c>
      <c r="L15" s="44">
        <v>12</v>
      </c>
      <c r="M15" s="44">
        <v>15</v>
      </c>
      <c r="N15" s="44">
        <v>14</v>
      </c>
      <c r="O15" s="44">
        <v>11</v>
      </c>
      <c r="P15" s="52">
        <v>10</v>
      </c>
      <c r="Q15" s="52">
        <v>16</v>
      </c>
      <c r="R15" s="52">
        <v>5</v>
      </c>
      <c r="S15" s="44">
        <v>1000</v>
      </c>
      <c r="U15" s="49">
        <f t="shared" si="1"/>
        <v>9</v>
      </c>
      <c r="V15" s="49">
        <f t="shared" si="2"/>
        <v>12</v>
      </c>
      <c r="W15" s="49">
        <f t="shared" si="3"/>
        <v>7</v>
      </c>
      <c r="X15" s="49">
        <f t="shared" si="4"/>
        <v>10</v>
      </c>
      <c r="Y15" s="49">
        <f t="shared" si="5"/>
        <v>10</v>
      </c>
      <c r="Z15" s="49">
        <f t="shared" si="6"/>
        <v>16</v>
      </c>
      <c r="AA15" s="49">
        <f t="shared" si="7"/>
        <v>5</v>
      </c>
      <c r="AB15" s="49">
        <f t="shared" si="8"/>
        <v>1000</v>
      </c>
      <c r="AC15" s="49">
        <f t="shared" si="15"/>
        <v>983</v>
      </c>
      <c r="AD15" s="49">
        <f t="shared" si="16"/>
        <v>1</v>
      </c>
      <c r="AE15" s="9" t="s">
        <v>535</v>
      </c>
      <c r="AF15" s="14">
        <f t="shared" si="17"/>
        <v>9.8571428571428577</v>
      </c>
      <c r="AG15" t="str">
        <f>OAM!A12</f>
        <v>Mr. I</v>
      </c>
      <c r="AI15" s="43" t="s">
        <v>227</v>
      </c>
      <c r="AJ15" s="44">
        <v>9</v>
      </c>
      <c r="AK15" s="44">
        <v>12</v>
      </c>
      <c r="AL15" s="44">
        <v>7</v>
      </c>
      <c r="AM15" s="44">
        <v>10</v>
      </c>
      <c r="AN15" s="44">
        <v>10</v>
      </c>
      <c r="AO15" s="44">
        <v>16</v>
      </c>
      <c r="AP15" s="44">
        <v>5</v>
      </c>
      <c r="AQ15" s="44">
        <v>1000</v>
      </c>
      <c r="AS15" s="55">
        <f t="shared" si="18"/>
        <v>8</v>
      </c>
      <c r="AT15" s="55">
        <f t="shared" si="9"/>
        <v>5</v>
      </c>
      <c r="AU15" s="55">
        <f t="shared" si="10"/>
        <v>10</v>
      </c>
      <c r="AV15" s="55">
        <f t="shared" si="11"/>
        <v>7</v>
      </c>
      <c r="AW15" s="55">
        <f t="shared" si="12"/>
        <v>7</v>
      </c>
      <c r="AX15" s="55">
        <f t="shared" si="13"/>
        <v>1</v>
      </c>
      <c r="AY15" s="55">
        <f t="shared" si="14"/>
        <v>12</v>
      </c>
      <c r="AZ15" s="55">
        <f t="shared" si="19"/>
        <v>1000</v>
      </c>
      <c r="BC15" s="43" t="s">
        <v>227</v>
      </c>
      <c r="BD15" s="44">
        <v>8</v>
      </c>
      <c r="BE15" s="44">
        <v>5</v>
      </c>
      <c r="BF15" s="44">
        <v>10</v>
      </c>
      <c r="BG15" s="44">
        <v>7</v>
      </c>
      <c r="BH15" s="44">
        <v>7</v>
      </c>
      <c r="BI15" s="44">
        <v>1</v>
      </c>
      <c r="BJ15" s="44">
        <v>12</v>
      </c>
      <c r="BK15" s="44">
        <v>1000</v>
      </c>
    </row>
    <row r="16" spans="1:66" ht="13.8" thickBot="1" x14ac:dyDescent="0.3">
      <c r="A16" s="43" t="s">
        <v>228</v>
      </c>
      <c r="B16" s="52">
        <v>9</v>
      </c>
      <c r="C16" s="44">
        <v>7</v>
      </c>
      <c r="D16" s="52">
        <v>3</v>
      </c>
      <c r="E16" s="52">
        <v>1</v>
      </c>
      <c r="F16" s="44">
        <v>4</v>
      </c>
      <c r="G16" s="44">
        <v>2</v>
      </c>
      <c r="H16" s="44">
        <v>16</v>
      </c>
      <c r="I16" s="44">
        <v>1</v>
      </c>
      <c r="J16" s="44">
        <v>13</v>
      </c>
      <c r="K16" s="52">
        <v>2</v>
      </c>
      <c r="L16" s="44">
        <v>6</v>
      </c>
      <c r="M16" s="44">
        <v>8</v>
      </c>
      <c r="N16" s="44">
        <v>15</v>
      </c>
      <c r="O16" s="44">
        <v>16</v>
      </c>
      <c r="P16" s="52">
        <v>14</v>
      </c>
      <c r="Q16" s="52">
        <v>12</v>
      </c>
      <c r="R16" s="52">
        <v>8</v>
      </c>
      <c r="S16" s="44">
        <v>1000</v>
      </c>
      <c r="U16" s="49">
        <f t="shared" si="1"/>
        <v>9</v>
      </c>
      <c r="V16" s="49">
        <f t="shared" si="2"/>
        <v>3</v>
      </c>
      <c r="W16" s="49">
        <f t="shared" si="3"/>
        <v>1</v>
      </c>
      <c r="X16" s="49">
        <f t="shared" si="4"/>
        <v>2</v>
      </c>
      <c r="Y16" s="49">
        <f t="shared" si="5"/>
        <v>14</v>
      </c>
      <c r="Z16" s="49">
        <f t="shared" si="6"/>
        <v>12</v>
      </c>
      <c r="AA16" s="49">
        <f t="shared" si="7"/>
        <v>8</v>
      </c>
      <c r="AB16" s="49">
        <f t="shared" si="8"/>
        <v>1000</v>
      </c>
      <c r="AC16" s="49">
        <f t="shared" si="15"/>
        <v>1006</v>
      </c>
      <c r="AD16" s="49">
        <f t="shared" si="16"/>
        <v>1</v>
      </c>
      <c r="AF16" s="14">
        <f t="shared" si="17"/>
        <v>7</v>
      </c>
      <c r="AG16" t="str">
        <f>OAM!A13</f>
        <v>Mr. Q</v>
      </c>
      <c r="AI16" s="43" t="s">
        <v>228</v>
      </c>
      <c r="AJ16" s="44">
        <v>9</v>
      </c>
      <c r="AK16" s="44">
        <v>3</v>
      </c>
      <c r="AL16" s="44">
        <v>1</v>
      </c>
      <c r="AM16" s="44">
        <v>2</v>
      </c>
      <c r="AN16" s="44">
        <v>14</v>
      </c>
      <c r="AO16" s="44">
        <v>12</v>
      </c>
      <c r="AP16" s="44">
        <v>8</v>
      </c>
      <c r="AQ16" s="44">
        <v>1000</v>
      </c>
      <c r="AS16" s="55">
        <f t="shared" si="18"/>
        <v>8</v>
      </c>
      <c r="AT16" s="55">
        <f t="shared" si="9"/>
        <v>14</v>
      </c>
      <c r="AU16" s="55">
        <f t="shared" si="10"/>
        <v>16</v>
      </c>
      <c r="AV16" s="55">
        <f t="shared" si="11"/>
        <v>15</v>
      </c>
      <c r="AW16" s="55">
        <f t="shared" si="12"/>
        <v>3</v>
      </c>
      <c r="AX16" s="55">
        <f t="shared" si="13"/>
        <v>5</v>
      </c>
      <c r="AY16" s="55">
        <f t="shared" si="14"/>
        <v>9</v>
      </c>
      <c r="AZ16" s="55">
        <f t="shared" si="19"/>
        <v>1000</v>
      </c>
      <c r="BC16" s="43" t="s">
        <v>228</v>
      </c>
      <c r="BD16" s="44">
        <v>8</v>
      </c>
      <c r="BE16" s="44">
        <v>14</v>
      </c>
      <c r="BF16" s="44">
        <v>16</v>
      </c>
      <c r="BG16" s="44">
        <v>15</v>
      </c>
      <c r="BH16" s="44">
        <v>3</v>
      </c>
      <c r="BI16" s="44">
        <v>5</v>
      </c>
      <c r="BJ16" s="44">
        <v>9</v>
      </c>
      <c r="BK16" s="44">
        <v>1000</v>
      </c>
    </row>
    <row r="17" spans="1:63" ht="13.8" thickBot="1" x14ac:dyDescent="0.3">
      <c r="A17" s="43" t="s">
        <v>229</v>
      </c>
      <c r="B17" s="52">
        <v>1</v>
      </c>
      <c r="C17" s="44">
        <v>5</v>
      </c>
      <c r="D17" s="52">
        <v>15</v>
      </c>
      <c r="E17" s="52">
        <v>7</v>
      </c>
      <c r="F17" s="44">
        <v>12</v>
      </c>
      <c r="G17" s="44">
        <v>4</v>
      </c>
      <c r="H17" s="44">
        <v>11</v>
      </c>
      <c r="I17" s="44">
        <v>13</v>
      </c>
      <c r="J17" s="44">
        <v>6</v>
      </c>
      <c r="K17" s="52">
        <v>15</v>
      </c>
      <c r="L17" s="44">
        <v>13</v>
      </c>
      <c r="M17" s="44">
        <v>12</v>
      </c>
      <c r="N17" s="44">
        <v>16</v>
      </c>
      <c r="O17" s="44">
        <v>8</v>
      </c>
      <c r="P17" s="52">
        <v>6</v>
      </c>
      <c r="Q17" s="52">
        <v>10</v>
      </c>
      <c r="R17" s="52">
        <v>10</v>
      </c>
      <c r="S17" s="44">
        <v>1000</v>
      </c>
      <c r="U17" s="49">
        <f t="shared" si="1"/>
        <v>1</v>
      </c>
      <c r="V17" s="49">
        <f t="shared" si="2"/>
        <v>15</v>
      </c>
      <c r="W17" s="49">
        <f t="shared" si="3"/>
        <v>7</v>
      </c>
      <c r="X17" s="49">
        <f t="shared" si="4"/>
        <v>15</v>
      </c>
      <c r="Y17" s="49">
        <f t="shared" si="5"/>
        <v>6</v>
      </c>
      <c r="Z17" s="49">
        <f t="shared" si="6"/>
        <v>10</v>
      </c>
      <c r="AA17" s="49">
        <f t="shared" si="7"/>
        <v>10</v>
      </c>
      <c r="AB17" s="49">
        <f t="shared" si="8"/>
        <v>1000</v>
      </c>
      <c r="AC17" s="49">
        <f t="shared" si="15"/>
        <v>998</v>
      </c>
      <c r="AD17" s="49">
        <f t="shared" si="16"/>
        <v>1</v>
      </c>
      <c r="AF17" s="14">
        <f t="shared" si="17"/>
        <v>9.1428571428571423</v>
      </c>
      <c r="AG17" t="str">
        <f>OAM!A14</f>
        <v>Mr. U</v>
      </c>
      <c r="AI17" s="43" t="s">
        <v>229</v>
      </c>
      <c r="AJ17" s="44">
        <v>1</v>
      </c>
      <c r="AK17" s="44">
        <v>15</v>
      </c>
      <c r="AL17" s="44">
        <v>7</v>
      </c>
      <c r="AM17" s="44">
        <v>15</v>
      </c>
      <c r="AN17" s="44">
        <v>6</v>
      </c>
      <c r="AO17" s="44">
        <v>10</v>
      </c>
      <c r="AP17" s="44">
        <v>10</v>
      </c>
      <c r="AQ17" s="44">
        <v>1000</v>
      </c>
      <c r="AS17" s="55">
        <f t="shared" si="18"/>
        <v>16</v>
      </c>
      <c r="AT17" s="55">
        <f t="shared" si="9"/>
        <v>2</v>
      </c>
      <c r="AU17" s="55">
        <f t="shared" si="10"/>
        <v>10</v>
      </c>
      <c r="AV17" s="55">
        <f t="shared" si="11"/>
        <v>2</v>
      </c>
      <c r="AW17" s="55">
        <f t="shared" si="12"/>
        <v>11</v>
      </c>
      <c r="AX17" s="55">
        <f t="shared" si="13"/>
        <v>7</v>
      </c>
      <c r="AY17" s="55">
        <f t="shared" si="14"/>
        <v>7</v>
      </c>
      <c r="AZ17" s="55">
        <f t="shared" si="19"/>
        <v>1000</v>
      </c>
      <c r="BC17" s="43" t="s">
        <v>229</v>
      </c>
      <c r="BD17" s="44">
        <v>16</v>
      </c>
      <c r="BE17" s="44">
        <v>2</v>
      </c>
      <c r="BF17" s="44">
        <v>10</v>
      </c>
      <c r="BG17" s="44">
        <v>2</v>
      </c>
      <c r="BH17" s="44">
        <v>11</v>
      </c>
      <c r="BI17" s="44">
        <v>7</v>
      </c>
      <c r="BJ17" s="44">
        <v>7</v>
      </c>
      <c r="BK17" s="44">
        <v>1000</v>
      </c>
    </row>
    <row r="18" spans="1:63" ht="13.8" thickBot="1" x14ac:dyDescent="0.3">
      <c r="A18" s="43" t="s">
        <v>230</v>
      </c>
      <c r="B18" s="52">
        <v>9</v>
      </c>
      <c r="C18" s="44">
        <v>5</v>
      </c>
      <c r="D18" s="52">
        <v>12</v>
      </c>
      <c r="E18" s="52">
        <v>4</v>
      </c>
      <c r="F18" s="44">
        <v>1</v>
      </c>
      <c r="G18" s="44">
        <v>6</v>
      </c>
      <c r="H18" s="44">
        <v>4</v>
      </c>
      <c r="I18" s="44">
        <v>5</v>
      </c>
      <c r="J18" s="44">
        <v>5</v>
      </c>
      <c r="K18" s="52">
        <v>2</v>
      </c>
      <c r="L18" s="44">
        <v>9</v>
      </c>
      <c r="M18" s="44">
        <v>5</v>
      </c>
      <c r="N18" s="44">
        <v>8</v>
      </c>
      <c r="O18" s="44">
        <v>13</v>
      </c>
      <c r="P18" s="52">
        <v>6</v>
      </c>
      <c r="Q18" s="52">
        <v>8</v>
      </c>
      <c r="R18" s="52">
        <v>1</v>
      </c>
      <c r="S18" s="44">
        <v>1000</v>
      </c>
      <c r="U18" s="49">
        <f t="shared" si="1"/>
        <v>9</v>
      </c>
      <c r="V18" s="49">
        <f t="shared" si="2"/>
        <v>12</v>
      </c>
      <c r="W18" s="49">
        <f t="shared" si="3"/>
        <v>4</v>
      </c>
      <c r="X18" s="49">
        <f t="shared" si="4"/>
        <v>2</v>
      </c>
      <c r="Y18" s="49">
        <f t="shared" si="5"/>
        <v>6</v>
      </c>
      <c r="Z18" s="49">
        <f t="shared" si="6"/>
        <v>8</v>
      </c>
      <c r="AA18" s="49">
        <f t="shared" si="7"/>
        <v>1</v>
      </c>
      <c r="AB18" s="49">
        <f t="shared" si="8"/>
        <v>1000</v>
      </c>
      <c r="AC18" s="49">
        <f t="shared" si="15"/>
        <v>1011.5</v>
      </c>
      <c r="AD18" s="49">
        <f t="shared" si="16"/>
        <v>1</v>
      </c>
      <c r="AE18" s="9" t="s">
        <v>534</v>
      </c>
      <c r="AF18" s="14">
        <f t="shared" si="17"/>
        <v>6</v>
      </c>
      <c r="AG18" t="str">
        <f>OAM!A15</f>
        <v>Mr. A</v>
      </c>
      <c r="AI18" s="43" t="s">
        <v>230</v>
      </c>
      <c r="AJ18" s="44">
        <v>9</v>
      </c>
      <c r="AK18" s="44">
        <v>12</v>
      </c>
      <c r="AL18" s="44">
        <v>4</v>
      </c>
      <c r="AM18" s="44">
        <v>2</v>
      </c>
      <c r="AN18" s="44">
        <v>6</v>
      </c>
      <c r="AO18" s="44">
        <v>8</v>
      </c>
      <c r="AP18" s="44">
        <v>1</v>
      </c>
      <c r="AQ18" s="44">
        <v>1000</v>
      </c>
      <c r="AS18" s="55">
        <f t="shared" si="18"/>
        <v>8</v>
      </c>
      <c r="AT18" s="55">
        <f t="shared" si="9"/>
        <v>5</v>
      </c>
      <c r="AU18" s="55">
        <f t="shared" si="10"/>
        <v>13</v>
      </c>
      <c r="AV18" s="55">
        <f t="shared" si="11"/>
        <v>15</v>
      </c>
      <c r="AW18" s="55">
        <f t="shared" si="12"/>
        <v>11</v>
      </c>
      <c r="AX18" s="55">
        <f t="shared" si="13"/>
        <v>9</v>
      </c>
      <c r="AY18" s="55">
        <f t="shared" si="14"/>
        <v>16</v>
      </c>
      <c r="AZ18" s="55">
        <f t="shared" si="19"/>
        <v>1000</v>
      </c>
      <c r="BC18" s="43" t="s">
        <v>230</v>
      </c>
      <c r="BD18" s="44">
        <v>8</v>
      </c>
      <c r="BE18" s="44">
        <v>5</v>
      </c>
      <c r="BF18" s="44">
        <v>13</v>
      </c>
      <c r="BG18" s="44">
        <v>15</v>
      </c>
      <c r="BH18" s="44">
        <v>11</v>
      </c>
      <c r="BI18" s="44">
        <v>9</v>
      </c>
      <c r="BJ18" s="44">
        <v>16</v>
      </c>
      <c r="BK18" s="44">
        <v>1000</v>
      </c>
    </row>
    <row r="19" spans="1:63" ht="13.8" thickBot="1" x14ac:dyDescent="0.3">
      <c r="A19" s="43" t="s">
        <v>231</v>
      </c>
      <c r="B19" s="52">
        <v>6</v>
      </c>
      <c r="C19" s="44">
        <v>13</v>
      </c>
      <c r="D19" s="52">
        <v>9</v>
      </c>
      <c r="E19" s="52">
        <v>7</v>
      </c>
      <c r="F19" s="44">
        <v>7</v>
      </c>
      <c r="G19" s="44">
        <v>1</v>
      </c>
      <c r="H19" s="44">
        <v>12</v>
      </c>
      <c r="I19" s="44">
        <v>11</v>
      </c>
      <c r="J19" s="44">
        <v>2</v>
      </c>
      <c r="K19" s="52">
        <v>7</v>
      </c>
      <c r="L19" s="44">
        <v>16</v>
      </c>
      <c r="M19" s="44">
        <v>11</v>
      </c>
      <c r="N19" s="44">
        <v>13</v>
      </c>
      <c r="O19" s="44">
        <v>12</v>
      </c>
      <c r="P19" s="52">
        <v>5</v>
      </c>
      <c r="Q19" s="52">
        <v>9</v>
      </c>
      <c r="R19" s="52">
        <v>5</v>
      </c>
      <c r="S19" s="44">
        <v>1000</v>
      </c>
      <c r="U19" s="49">
        <f t="shared" si="1"/>
        <v>6</v>
      </c>
      <c r="V19" s="49">
        <f t="shared" si="2"/>
        <v>9</v>
      </c>
      <c r="W19" s="49">
        <f t="shared" si="3"/>
        <v>7</v>
      </c>
      <c r="X19" s="49">
        <f t="shared" si="4"/>
        <v>7</v>
      </c>
      <c r="Y19" s="49">
        <f t="shared" si="5"/>
        <v>5</v>
      </c>
      <c r="Z19" s="49">
        <f t="shared" si="6"/>
        <v>9</v>
      </c>
      <c r="AA19" s="49">
        <f t="shared" si="7"/>
        <v>5</v>
      </c>
      <c r="AB19" s="49">
        <f t="shared" si="8"/>
        <v>1000</v>
      </c>
      <c r="AC19" s="49">
        <f t="shared" si="15"/>
        <v>1008.5</v>
      </c>
      <c r="AD19" s="49">
        <f t="shared" si="16"/>
        <v>1</v>
      </c>
      <c r="AF19" s="14">
        <f t="shared" si="17"/>
        <v>6.8571428571428568</v>
      </c>
      <c r="AG19" t="str">
        <f>OAM!A16</f>
        <v>Mr. D</v>
      </c>
      <c r="AI19" s="43" t="s">
        <v>231</v>
      </c>
      <c r="AJ19" s="44">
        <v>6</v>
      </c>
      <c r="AK19" s="44">
        <v>9</v>
      </c>
      <c r="AL19" s="44">
        <v>7</v>
      </c>
      <c r="AM19" s="44">
        <v>7</v>
      </c>
      <c r="AN19" s="44">
        <v>5</v>
      </c>
      <c r="AO19" s="44">
        <v>9</v>
      </c>
      <c r="AP19" s="44">
        <v>5</v>
      </c>
      <c r="AQ19" s="44">
        <v>1000</v>
      </c>
      <c r="AS19" s="55">
        <f t="shared" si="18"/>
        <v>11</v>
      </c>
      <c r="AT19" s="55">
        <f t="shared" si="9"/>
        <v>8</v>
      </c>
      <c r="AU19" s="55">
        <f t="shared" si="10"/>
        <v>10</v>
      </c>
      <c r="AV19" s="55">
        <f t="shared" si="11"/>
        <v>10</v>
      </c>
      <c r="AW19" s="55">
        <f t="shared" si="12"/>
        <v>12</v>
      </c>
      <c r="AX19" s="55">
        <f t="shared" si="13"/>
        <v>8</v>
      </c>
      <c r="AY19" s="55">
        <f t="shared" si="14"/>
        <v>12</v>
      </c>
      <c r="AZ19" s="55">
        <f t="shared" si="19"/>
        <v>1000</v>
      </c>
      <c r="BC19" s="43" t="s">
        <v>231</v>
      </c>
      <c r="BD19" s="44">
        <v>11</v>
      </c>
      <c r="BE19" s="44">
        <v>8</v>
      </c>
      <c r="BF19" s="44">
        <v>10</v>
      </c>
      <c r="BG19" s="44">
        <v>10</v>
      </c>
      <c r="BH19" s="44">
        <v>12</v>
      </c>
      <c r="BI19" s="44">
        <v>8</v>
      </c>
      <c r="BJ19" s="44">
        <v>12</v>
      </c>
      <c r="BK19" s="44">
        <v>1000</v>
      </c>
    </row>
    <row r="20" spans="1:63" ht="13.8" thickBot="1" x14ac:dyDescent="0.3">
      <c r="A20" s="43" t="s">
        <v>232</v>
      </c>
      <c r="B20" s="52">
        <v>13</v>
      </c>
      <c r="C20" s="44">
        <v>7</v>
      </c>
      <c r="D20" s="52">
        <v>9</v>
      </c>
      <c r="E20" s="52">
        <v>7</v>
      </c>
      <c r="F20" s="44">
        <v>5</v>
      </c>
      <c r="G20" s="44">
        <v>15</v>
      </c>
      <c r="H20" s="44">
        <v>12</v>
      </c>
      <c r="I20" s="44">
        <v>4</v>
      </c>
      <c r="J20" s="44">
        <v>16</v>
      </c>
      <c r="K20" s="52">
        <v>13</v>
      </c>
      <c r="L20" s="44">
        <v>11</v>
      </c>
      <c r="M20" s="44">
        <v>4</v>
      </c>
      <c r="N20" s="44">
        <v>5</v>
      </c>
      <c r="O20" s="44">
        <v>15</v>
      </c>
      <c r="P20" s="52">
        <v>4</v>
      </c>
      <c r="Q20" s="52">
        <v>4</v>
      </c>
      <c r="R20" s="52">
        <v>4</v>
      </c>
      <c r="S20" s="44">
        <v>1000</v>
      </c>
      <c r="U20" s="49">
        <f t="shared" si="1"/>
        <v>13</v>
      </c>
      <c r="V20" s="49">
        <f t="shared" si="2"/>
        <v>9</v>
      </c>
      <c r="W20" s="49">
        <f t="shared" si="3"/>
        <v>7</v>
      </c>
      <c r="X20" s="49">
        <f t="shared" si="4"/>
        <v>13</v>
      </c>
      <c r="Y20" s="49">
        <f t="shared" si="5"/>
        <v>4</v>
      </c>
      <c r="Z20" s="49">
        <f t="shared" si="6"/>
        <v>4</v>
      </c>
      <c r="AA20" s="49">
        <f t="shared" si="7"/>
        <v>4</v>
      </c>
      <c r="AB20" s="49">
        <f t="shared" si="8"/>
        <v>1000</v>
      </c>
      <c r="AC20" s="49">
        <f t="shared" si="15"/>
        <v>998</v>
      </c>
      <c r="AD20" s="49">
        <f t="shared" si="16"/>
        <v>1</v>
      </c>
      <c r="AF20" s="14">
        <f t="shared" si="17"/>
        <v>7.7142857142857144</v>
      </c>
      <c r="AG20" t="str">
        <f>OAM!A17</f>
        <v>Mr. Y</v>
      </c>
      <c r="AI20" s="43" t="s">
        <v>232</v>
      </c>
      <c r="AJ20" s="44">
        <v>13</v>
      </c>
      <c r="AK20" s="44">
        <v>9</v>
      </c>
      <c r="AL20" s="44">
        <v>7</v>
      </c>
      <c r="AM20" s="44">
        <v>13</v>
      </c>
      <c r="AN20" s="44">
        <v>4</v>
      </c>
      <c r="AO20" s="44">
        <v>4</v>
      </c>
      <c r="AP20" s="44">
        <v>4</v>
      </c>
      <c r="AQ20" s="44">
        <v>1000</v>
      </c>
      <c r="AS20" s="55">
        <f t="shared" si="18"/>
        <v>4</v>
      </c>
      <c r="AT20" s="55">
        <f t="shared" si="9"/>
        <v>8</v>
      </c>
      <c r="AU20" s="55">
        <f t="shared" si="10"/>
        <v>10</v>
      </c>
      <c r="AV20" s="55">
        <f t="shared" si="11"/>
        <v>4</v>
      </c>
      <c r="AW20" s="55">
        <f t="shared" si="12"/>
        <v>13</v>
      </c>
      <c r="AX20" s="55">
        <f t="shared" si="13"/>
        <v>13</v>
      </c>
      <c r="AY20" s="55">
        <f t="shared" si="14"/>
        <v>13</v>
      </c>
      <c r="AZ20" s="55">
        <f t="shared" si="19"/>
        <v>1000</v>
      </c>
      <c r="BC20" s="43" t="s">
        <v>232</v>
      </c>
      <c r="BD20" s="44">
        <v>4</v>
      </c>
      <c r="BE20" s="44">
        <v>8</v>
      </c>
      <c r="BF20" s="44">
        <v>10</v>
      </c>
      <c r="BG20" s="44">
        <v>4</v>
      </c>
      <c r="BH20" s="44">
        <v>13</v>
      </c>
      <c r="BI20" s="44">
        <v>13</v>
      </c>
      <c r="BJ20" s="44">
        <v>13</v>
      </c>
      <c r="BK20" s="44">
        <v>1000</v>
      </c>
    </row>
    <row r="21" spans="1:63" ht="13.8" thickBot="1" x14ac:dyDescent="0.3">
      <c r="A21" s="43" t="s">
        <v>233</v>
      </c>
      <c r="B21" s="52">
        <v>4</v>
      </c>
      <c r="C21" s="44">
        <v>4</v>
      </c>
      <c r="D21" s="52">
        <v>3</v>
      </c>
      <c r="E21" s="52">
        <v>7</v>
      </c>
      <c r="F21" s="44">
        <v>15</v>
      </c>
      <c r="G21" s="44">
        <v>12</v>
      </c>
      <c r="H21" s="44">
        <v>6</v>
      </c>
      <c r="I21" s="44">
        <v>15</v>
      </c>
      <c r="J21" s="44">
        <v>3</v>
      </c>
      <c r="K21" s="52">
        <v>6</v>
      </c>
      <c r="L21" s="44">
        <v>14</v>
      </c>
      <c r="M21" s="44">
        <v>13</v>
      </c>
      <c r="N21" s="44">
        <v>7</v>
      </c>
      <c r="O21" s="44">
        <v>6</v>
      </c>
      <c r="P21" s="52">
        <v>10</v>
      </c>
      <c r="Q21" s="52">
        <v>14</v>
      </c>
      <c r="R21" s="52">
        <v>2</v>
      </c>
      <c r="S21" s="44">
        <v>1000</v>
      </c>
      <c r="U21" s="49">
        <f t="shared" si="1"/>
        <v>4</v>
      </c>
      <c r="V21" s="49">
        <f t="shared" si="2"/>
        <v>3</v>
      </c>
      <c r="W21" s="49">
        <f t="shared" si="3"/>
        <v>7</v>
      </c>
      <c r="X21" s="49">
        <f t="shared" si="4"/>
        <v>6</v>
      </c>
      <c r="Y21" s="49">
        <f t="shared" si="5"/>
        <v>10</v>
      </c>
      <c r="Z21" s="49">
        <f t="shared" si="6"/>
        <v>14</v>
      </c>
      <c r="AA21" s="49">
        <f t="shared" si="7"/>
        <v>2</v>
      </c>
      <c r="AB21" s="49">
        <f t="shared" si="8"/>
        <v>1000</v>
      </c>
      <c r="AC21" s="49">
        <f t="shared" si="15"/>
        <v>1009.5</v>
      </c>
      <c r="AD21" s="49">
        <f t="shared" si="16"/>
        <v>1</v>
      </c>
      <c r="AF21" s="14">
        <f t="shared" si="17"/>
        <v>6.5714285714285712</v>
      </c>
      <c r="AG21" t="str">
        <f>OAM!A18</f>
        <v>Mr. H</v>
      </c>
      <c r="AI21" s="43" t="s">
        <v>233</v>
      </c>
      <c r="AJ21" s="44">
        <v>4</v>
      </c>
      <c r="AK21" s="44">
        <v>3</v>
      </c>
      <c r="AL21" s="44">
        <v>7</v>
      </c>
      <c r="AM21" s="44">
        <v>6</v>
      </c>
      <c r="AN21" s="44">
        <v>10</v>
      </c>
      <c r="AO21" s="44">
        <v>14</v>
      </c>
      <c r="AP21" s="44">
        <v>2</v>
      </c>
      <c r="AQ21" s="44">
        <v>1000</v>
      </c>
      <c r="AS21" s="55">
        <f t="shared" si="18"/>
        <v>13</v>
      </c>
      <c r="AT21" s="55">
        <f t="shared" si="9"/>
        <v>14</v>
      </c>
      <c r="AU21" s="55">
        <f t="shared" si="10"/>
        <v>10</v>
      </c>
      <c r="AV21" s="55">
        <f t="shared" si="11"/>
        <v>11</v>
      </c>
      <c r="AW21" s="55">
        <f t="shared" si="12"/>
        <v>7</v>
      </c>
      <c r="AX21" s="55">
        <f t="shared" si="13"/>
        <v>3</v>
      </c>
      <c r="AY21" s="55">
        <f t="shared" si="14"/>
        <v>15</v>
      </c>
      <c r="AZ21" s="55">
        <f t="shared" si="19"/>
        <v>1000</v>
      </c>
      <c r="BC21" s="43" t="s">
        <v>233</v>
      </c>
      <c r="BD21" s="44">
        <v>13</v>
      </c>
      <c r="BE21" s="44">
        <v>14</v>
      </c>
      <c r="BF21" s="44">
        <v>10</v>
      </c>
      <c r="BG21" s="44">
        <v>11</v>
      </c>
      <c r="BH21" s="44">
        <v>7</v>
      </c>
      <c r="BI21" s="44">
        <v>3</v>
      </c>
      <c r="BJ21" s="44">
        <v>15</v>
      </c>
      <c r="BK21" s="44">
        <v>1000</v>
      </c>
    </row>
    <row r="22" spans="1:63" ht="13.8" thickBot="1" x14ac:dyDescent="0.3">
      <c r="A22" s="43" t="s">
        <v>234</v>
      </c>
      <c r="B22" s="52">
        <v>1</v>
      </c>
      <c r="C22" s="44">
        <v>15</v>
      </c>
      <c r="D22" s="52">
        <v>3</v>
      </c>
      <c r="E22" s="52">
        <v>7</v>
      </c>
      <c r="F22" s="44">
        <v>7</v>
      </c>
      <c r="G22" s="44">
        <v>6</v>
      </c>
      <c r="H22" s="44">
        <v>14</v>
      </c>
      <c r="I22" s="44">
        <v>7</v>
      </c>
      <c r="J22" s="44">
        <v>12</v>
      </c>
      <c r="K22" s="52">
        <v>11</v>
      </c>
      <c r="L22" s="44">
        <v>5</v>
      </c>
      <c r="M22" s="44">
        <v>14</v>
      </c>
      <c r="N22" s="44">
        <v>3</v>
      </c>
      <c r="O22" s="44">
        <v>9</v>
      </c>
      <c r="P22" s="52">
        <v>1</v>
      </c>
      <c r="Q22" s="52">
        <v>1</v>
      </c>
      <c r="R22" s="52">
        <v>14</v>
      </c>
      <c r="S22" s="44">
        <v>1000</v>
      </c>
      <c r="U22" s="49">
        <f t="shared" si="1"/>
        <v>1</v>
      </c>
      <c r="V22" s="49">
        <f t="shared" si="2"/>
        <v>3</v>
      </c>
      <c r="W22" s="49">
        <f t="shared" si="3"/>
        <v>7</v>
      </c>
      <c r="X22" s="49">
        <f t="shared" si="4"/>
        <v>11</v>
      </c>
      <c r="Y22" s="49">
        <f t="shared" si="5"/>
        <v>1</v>
      </c>
      <c r="Z22" s="49">
        <f t="shared" si="6"/>
        <v>1</v>
      </c>
      <c r="AA22" s="49">
        <f t="shared" si="7"/>
        <v>14</v>
      </c>
      <c r="AB22" s="49">
        <f t="shared" si="8"/>
        <v>1000</v>
      </c>
      <c r="AC22" s="49">
        <f t="shared" si="15"/>
        <v>998</v>
      </c>
      <c r="AD22" s="49">
        <f t="shared" si="16"/>
        <v>1</v>
      </c>
      <c r="AF22" s="14">
        <f t="shared" si="17"/>
        <v>5.4285714285714288</v>
      </c>
      <c r="AG22" t="str">
        <f>OAM!A19</f>
        <v>Mr. C</v>
      </c>
      <c r="AI22" s="43" t="s">
        <v>234</v>
      </c>
      <c r="AJ22" s="44">
        <v>1</v>
      </c>
      <c r="AK22" s="44">
        <v>3</v>
      </c>
      <c r="AL22" s="44">
        <v>7</v>
      </c>
      <c r="AM22" s="44">
        <v>11</v>
      </c>
      <c r="AN22" s="44">
        <v>1</v>
      </c>
      <c r="AO22" s="44">
        <v>1</v>
      </c>
      <c r="AP22" s="44">
        <v>14</v>
      </c>
      <c r="AQ22" s="44">
        <v>1000</v>
      </c>
      <c r="AS22" s="55">
        <f t="shared" si="18"/>
        <v>16</v>
      </c>
      <c r="AT22" s="55">
        <f t="shared" si="9"/>
        <v>14</v>
      </c>
      <c r="AU22" s="55">
        <f t="shared" si="10"/>
        <v>10</v>
      </c>
      <c r="AV22" s="55">
        <f t="shared" si="11"/>
        <v>6</v>
      </c>
      <c r="AW22" s="55">
        <f t="shared" si="12"/>
        <v>16</v>
      </c>
      <c r="AX22" s="55">
        <f t="shared" si="13"/>
        <v>16</v>
      </c>
      <c r="AY22" s="55">
        <f t="shared" si="14"/>
        <v>3</v>
      </c>
      <c r="AZ22" s="55">
        <f t="shared" si="19"/>
        <v>1000</v>
      </c>
      <c r="BC22" s="43" t="s">
        <v>234</v>
      </c>
      <c r="BD22" s="44">
        <v>16</v>
      </c>
      <c r="BE22" s="44">
        <v>14</v>
      </c>
      <c r="BF22" s="44">
        <v>10</v>
      </c>
      <c r="BG22" s="44">
        <v>6</v>
      </c>
      <c r="BH22" s="44">
        <v>16</v>
      </c>
      <c r="BI22" s="44">
        <v>16</v>
      </c>
      <c r="BJ22" s="44">
        <v>3</v>
      </c>
      <c r="BK22" s="44">
        <v>1000</v>
      </c>
    </row>
    <row r="23" spans="1:63" ht="13.8" thickBot="1" x14ac:dyDescent="0.3">
      <c r="A23" s="43" t="s">
        <v>235</v>
      </c>
      <c r="B23" s="52">
        <v>1</v>
      </c>
      <c r="C23" s="44">
        <v>11</v>
      </c>
      <c r="D23" s="52">
        <v>12</v>
      </c>
      <c r="E23" s="52">
        <v>1</v>
      </c>
      <c r="F23" s="44">
        <v>11</v>
      </c>
      <c r="G23" s="44">
        <v>9</v>
      </c>
      <c r="H23" s="44">
        <v>8</v>
      </c>
      <c r="I23" s="44">
        <v>3</v>
      </c>
      <c r="J23" s="44">
        <v>4</v>
      </c>
      <c r="K23" s="52">
        <v>5</v>
      </c>
      <c r="L23" s="44">
        <v>7</v>
      </c>
      <c r="M23" s="44">
        <v>1</v>
      </c>
      <c r="N23" s="44">
        <v>9</v>
      </c>
      <c r="O23" s="44">
        <v>10</v>
      </c>
      <c r="P23" s="52">
        <v>12</v>
      </c>
      <c r="Q23" s="52">
        <v>5</v>
      </c>
      <c r="R23" s="52">
        <v>14</v>
      </c>
      <c r="S23" s="44">
        <v>1000</v>
      </c>
      <c r="U23" s="49">
        <f t="shared" si="1"/>
        <v>1</v>
      </c>
      <c r="V23" s="49">
        <f t="shared" si="2"/>
        <v>12</v>
      </c>
      <c r="W23" s="49">
        <f t="shared" si="3"/>
        <v>1</v>
      </c>
      <c r="X23" s="49">
        <f t="shared" si="4"/>
        <v>5</v>
      </c>
      <c r="Y23" s="49">
        <f t="shared" si="5"/>
        <v>12</v>
      </c>
      <c r="Z23" s="49">
        <f t="shared" si="6"/>
        <v>5</v>
      </c>
      <c r="AA23" s="49">
        <f t="shared" si="7"/>
        <v>14</v>
      </c>
      <c r="AB23" s="49">
        <f t="shared" si="8"/>
        <v>1000</v>
      </c>
      <c r="AC23" s="49">
        <f t="shared" si="15"/>
        <v>998</v>
      </c>
      <c r="AD23" s="49">
        <f t="shared" si="16"/>
        <v>1</v>
      </c>
      <c r="AF23" s="14">
        <f t="shared" si="17"/>
        <v>7.1428571428571432</v>
      </c>
      <c r="AG23" t="str">
        <f>OAM!A20</f>
        <v>Mr. N</v>
      </c>
      <c r="AI23" s="43" t="s">
        <v>235</v>
      </c>
      <c r="AJ23" s="44">
        <v>1</v>
      </c>
      <c r="AK23" s="44">
        <v>12</v>
      </c>
      <c r="AL23" s="44">
        <v>1</v>
      </c>
      <c r="AM23" s="44">
        <v>5</v>
      </c>
      <c r="AN23" s="44">
        <v>12</v>
      </c>
      <c r="AO23" s="44">
        <v>5</v>
      </c>
      <c r="AP23" s="44">
        <v>14</v>
      </c>
      <c r="AQ23" s="44">
        <v>1000</v>
      </c>
      <c r="AS23" s="55">
        <f t="shared" si="18"/>
        <v>16</v>
      </c>
      <c r="AT23" s="55">
        <f t="shared" si="9"/>
        <v>5</v>
      </c>
      <c r="AU23" s="55">
        <f t="shared" si="10"/>
        <v>16</v>
      </c>
      <c r="AV23" s="55">
        <f t="shared" si="11"/>
        <v>12</v>
      </c>
      <c r="AW23" s="55">
        <f t="shared" si="12"/>
        <v>5</v>
      </c>
      <c r="AX23" s="55">
        <f t="shared" si="13"/>
        <v>12</v>
      </c>
      <c r="AY23" s="55">
        <f t="shared" si="14"/>
        <v>3</v>
      </c>
      <c r="AZ23" s="55">
        <f t="shared" si="19"/>
        <v>1000</v>
      </c>
      <c r="BC23" s="43" t="s">
        <v>235</v>
      </c>
      <c r="BD23" s="44">
        <v>16</v>
      </c>
      <c r="BE23" s="44">
        <v>5</v>
      </c>
      <c r="BF23" s="44">
        <v>16</v>
      </c>
      <c r="BG23" s="44">
        <v>12</v>
      </c>
      <c r="BH23" s="44">
        <v>5</v>
      </c>
      <c r="BI23" s="44">
        <v>12</v>
      </c>
      <c r="BJ23" s="44">
        <v>3</v>
      </c>
      <c r="BK23" s="44">
        <v>1000</v>
      </c>
    </row>
    <row r="24" spans="1:63" ht="18.600000000000001" thickBot="1" x14ac:dyDescent="0.3">
      <c r="A24" s="39"/>
      <c r="AI24" s="39"/>
      <c r="BC24" s="39"/>
    </row>
    <row r="25" spans="1:63" ht="13.8" thickBot="1" x14ac:dyDescent="0.3">
      <c r="A25" s="43" t="s">
        <v>236</v>
      </c>
      <c r="B25" s="51" t="s">
        <v>202</v>
      </c>
      <c r="C25" s="43" t="s">
        <v>203</v>
      </c>
      <c r="D25" s="51" t="s">
        <v>204</v>
      </c>
      <c r="E25" s="51" t="s">
        <v>205</v>
      </c>
      <c r="F25" s="43" t="s">
        <v>206</v>
      </c>
      <c r="G25" s="43" t="s">
        <v>207</v>
      </c>
      <c r="H25" s="43" t="s">
        <v>208</v>
      </c>
      <c r="I25" s="43" t="s">
        <v>209</v>
      </c>
      <c r="J25" s="43" t="s">
        <v>210</v>
      </c>
      <c r="K25" s="51" t="s">
        <v>211</v>
      </c>
      <c r="L25" s="43" t="s">
        <v>212</v>
      </c>
      <c r="M25" s="43" t="s">
        <v>213</v>
      </c>
      <c r="N25" s="43" t="s">
        <v>214</v>
      </c>
      <c r="O25" s="43" t="s">
        <v>215</v>
      </c>
      <c r="P25" s="51" t="s">
        <v>216</v>
      </c>
      <c r="Q25" s="51" t="s">
        <v>217</v>
      </c>
      <c r="R25" s="51" t="s">
        <v>218</v>
      </c>
      <c r="AE25" s="13">
        <f>CORREL(AC27:AC42,AF27:AF42)</f>
        <v>0.67969467781258508</v>
      </c>
      <c r="AI25" s="43" t="s">
        <v>236</v>
      </c>
      <c r="AJ25" s="43" t="s">
        <v>202</v>
      </c>
      <c r="AK25" s="43" t="s">
        <v>203</v>
      </c>
      <c r="AL25" s="43" t="s">
        <v>204</v>
      </c>
      <c r="AM25" s="43" t="s">
        <v>205</v>
      </c>
      <c r="AN25" s="43" t="s">
        <v>206</v>
      </c>
      <c r="AO25" s="43" t="s">
        <v>207</v>
      </c>
      <c r="AP25" s="43" t="s">
        <v>208</v>
      </c>
      <c r="BC25" s="43" t="s">
        <v>236</v>
      </c>
      <c r="BD25" s="43" t="s">
        <v>202</v>
      </c>
      <c r="BE25" s="43" t="s">
        <v>203</v>
      </c>
      <c r="BF25" s="43" t="s">
        <v>204</v>
      </c>
      <c r="BG25" s="43" t="s">
        <v>205</v>
      </c>
      <c r="BH25" s="43" t="s">
        <v>206</v>
      </c>
      <c r="BI25" s="43" t="s">
        <v>207</v>
      </c>
      <c r="BJ25" s="43" t="s">
        <v>208</v>
      </c>
    </row>
    <row r="26" spans="1:63" ht="13.8" thickBot="1" x14ac:dyDescent="0.3">
      <c r="A26" s="43" t="s">
        <v>237</v>
      </c>
      <c r="B26" s="52" t="s">
        <v>238</v>
      </c>
      <c r="C26" s="44" t="s">
        <v>239</v>
      </c>
      <c r="D26" s="52" t="s">
        <v>238</v>
      </c>
      <c r="E26" s="52" t="s">
        <v>238</v>
      </c>
      <c r="F26" s="44" t="s">
        <v>240</v>
      </c>
      <c r="G26" s="44" t="s">
        <v>241</v>
      </c>
      <c r="H26" s="44" t="s">
        <v>242</v>
      </c>
      <c r="I26" s="44" t="s">
        <v>243</v>
      </c>
      <c r="J26" s="44" t="s">
        <v>240</v>
      </c>
      <c r="K26" s="52" t="s">
        <v>238</v>
      </c>
      <c r="L26" s="44" t="s">
        <v>244</v>
      </c>
      <c r="M26" s="44" t="s">
        <v>245</v>
      </c>
      <c r="N26" s="44" t="s">
        <v>246</v>
      </c>
      <c r="O26" s="44" t="s">
        <v>247</v>
      </c>
      <c r="P26" s="52" t="s">
        <v>238</v>
      </c>
      <c r="Q26" s="52" t="s">
        <v>238</v>
      </c>
      <c r="R26" s="52" t="s">
        <v>238</v>
      </c>
      <c r="AC26" s="9" t="s">
        <v>539</v>
      </c>
      <c r="AD26" s="9" t="s">
        <v>540</v>
      </c>
      <c r="AF26" s="9" t="s">
        <v>538</v>
      </c>
      <c r="AI26" s="43" t="s">
        <v>237</v>
      </c>
      <c r="AJ26" s="44" t="s">
        <v>360</v>
      </c>
      <c r="AK26" s="44" t="s">
        <v>361</v>
      </c>
      <c r="AL26" s="44" t="s">
        <v>362</v>
      </c>
      <c r="AM26" s="44" t="s">
        <v>363</v>
      </c>
      <c r="AN26" s="44" t="s">
        <v>364</v>
      </c>
      <c r="AO26" s="44" t="s">
        <v>365</v>
      </c>
      <c r="AP26" s="44" t="s">
        <v>366</v>
      </c>
      <c r="BC26" s="43" t="s">
        <v>237</v>
      </c>
      <c r="BD26" s="44" t="s">
        <v>445</v>
      </c>
      <c r="BE26" s="44" t="s">
        <v>446</v>
      </c>
      <c r="BF26" s="44" t="s">
        <v>447</v>
      </c>
      <c r="BG26" s="44" t="s">
        <v>448</v>
      </c>
      <c r="BH26" s="44" t="s">
        <v>449</v>
      </c>
      <c r="BI26" s="44" t="s">
        <v>450</v>
      </c>
      <c r="BJ26" s="44" t="s">
        <v>451</v>
      </c>
    </row>
    <row r="27" spans="1:63" ht="13.8" thickBot="1" x14ac:dyDescent="0.3">
      <c r="A27" s="43" t="s">
        <v>248</v>
      </c>
      <c r="B27" s="52" t="s">
        <v>249</v>
      </c>
      <c r="C27" s="44" t="s">
        <v>250</v>
      </c>
      <c r="D27" s="52" t="s">
        <v>249</v>
      </c>
      <c r="E27" s="52" t="s">
        <v>249</v>
      </c>
      <c r="F27" s="44" t="s">
        <v>251</v>
      </c>
      <c r="G27" s="44" t="s">
        <v>249</v>
      </c>
      <c r="H27" s="44" t="s">
        <v>252</v>
      </c>
      <c r="I27" s="44" t="s">
        <v>253</v>
      </c>
      <c r="J27" s="44" t="s">
        <v>251</v>
      </c>
      <c r="K27" s="52" t="s">
        <v>249</v>
      </c>
      <c r="L27" s="44" t="s">
        <v>254</v>
      </c>
      <c r="M27" s="44" t="s">
        <v>255</v>
      </c>
      <c r="N27" s="44" t="s">
        <v>256</v>
      </c>
      <c r="O27" s="44" t="s">
        <v>257</v>
      </c>
      <c r="P27" s="52" t="s">
        <v>249</v>
      </c>
      <c r="Q27" s="52" t="s">
        <v>249</v>
      </c>
      <c r="R27" s="52" t="s">
        <v>249</v>
      </c>
      <c r="AC27" s="49">
        <f>RANK(AC8,AC$8:AC$23,0)</f>
        <v>7</v>
      </c>
      <c r="AD27">
        <f>AC27-AF27</f>
        <v>-5</v>
      </c>
      <c r="AF27" s="49">
        <f>RANK(AF8,AF$8:AF$23,1)</f>
        <v>12</v>
      </c>
      <c r="AI27" s="43" t="s">
        <v>248</v>
      </c>
      <c r="AJ27" s="44" t="s">
        <v>367</v>
      </c>
      <c r="AK27" s="44" t="s">
        <v>368</v>
      </c>
      <c r="AL27" s="44" t="s">
        <v>367</v>
      </c>
      <c r="AM27" s="44" t="s">
        <v>369</v>
      </c>
      <c r="AN27" s="44" t="s">
        <v>370</v>
      </c>
      <c r="AO27" s="44" t="s">
        <v>371</v>
      </c>
      <c r="AP27" s="44" t="s">
        <v>372</v>
      </c>
      <c r="BC27" s="43" t="s">
        <v>248</v>
      </c>
      <c r="BD27" s="44" t="s">
        <v>452</v>
      </c>
      <c r="BE27" s="44" t="s">
        <v>453</v>
      </c>
      <c r="BF27" s="44" t="s">
        <v>454</v>
      </c>
      <c r="BG27" s="44" t="s">
        <v>455</v>
      </c>
      <c r="BH27" s="44" t="s">
        <v>456</v>
      </c>
      <c r="BI27" s="44" t="s">
        <v>457</v>
      </c>
      <c r="BJ27" s="44" t="s">
        <v>458</v>
      </c>
    </row>
    <row r="28" spans="1:63" ht="13.8" thickBot="1" x14ac:dyDescent="0.3">
      <c r="A28" s="43" t="s">
        <v>258</v>
      </c>
      <c r="B28" s="52" t="s">
        <v>259</v>
      </c>
      <c r="C28" s="44" t="s">
        <v>260</v>
      </c>
      <c r="D28" s="52" t="s">
        <v>259</v>
      </c>
      <c r="E28" s="52" t="s">
        <v>259</v>
      </c>
      <c r="F28" s="44" t="s">
        <v>261</v>
      </c>
      <c r="G28" s="44" t="s">
        <v>259</v>
      </c>
      <c r="H28" s="44" t="s">
        <v>262</v>
      </c>
      <c r="I28" s="44" t="s">
        <v>263</v>
      </c>
      <c r="J28" s="44" t="s">
        <v>261</v>
      </c>
      <c r="K28" s="52" t="s">
        <v>259</v>
      </c>
      <c r="L28" s="44" t="s">
        <v>240</v>
      </c>
      <c r="M28" s="44" t="s">
        <v>264</v>
      </c>
      <c r="N28" s="44" t="s">
        <v>265</v>
      </c>
      <c r="O28" s="44" t="s">
        <v>266</v>
      </c>
      <c r="P28" s="52" t="s">
        <v>259</v>
      </c>
      <c r="Q28" s="52" t="s">
        <v>259</v>
      </c>
      <c r="R28" s="52" t="s">
        <v>259</v>
      </c>
      <c r="AC28" s="49">
        <f>RANK(AC9,AC$8:AC$23,0)</f>
        <v>15</v>
      </c>
      <c r="AD28">
        <f t="shared" ref="AD28:AD42" si="20">AC28-AF28</f>
        <v>5</v>
      </c>
      <c r="AF28" s="49">
        <f>RANK(AF9,AF$8:AF$23,1)</f>
        <v>10</v>
      </c>
      <c r="AI28" s="43" t="s">
        <v>258</v>
      </c>
      <c r="AJ28" s="44" t="s">
        <v>373</v>
      </c>
      <c r="AK28" s="44" t="s">
        <v>374</v>
      </c>
      <c r="AL28" s="44" t="s">
        <v>373</v>
      </c>
      <c r="AM28" s="44" t="s">
        <v>375</v>
      </c>
      <c r="AN28" s="44" t="s">
        <v>376</v>
      </c>
      <c r="AO28" s="44" t="s">
        <v>377</v>
      </c>
      <c r="AP28" s="44" t="s">
        <v>378</v>
      </c>
      <c r="BC28" s="43" t="s">
        <v>258</v>
      </c>
      <c r="BD28" s="44" t="s">
        <v>459</v>
      </c>
      <c r="BE28" s="44" t="s">
        <v>460</v>
      </c>
      <c r="BF28" s="44" t="s">
        <v>461</v>
      </c>
      <c r="BG28" s="44" t="s">
        <v>462</v>
      </c>
      <c r="BH28" s="44" t="s">
        <v>463</v>
      </c>
      <c r="BI28" s="44" t="s">
        <v>464</v>
      </c>
      <c r="BJ28" s="44" t="s">
        <v>465</v>
      </c>
    </row>
    <row r="29" spans="1:63" ht="13.8" thickBot="1" x14ac:dyDescent="0.3">
      <c r="A29" s="43" t="s">
        <v>267</v>
      </c>
      <c r="B29" s="52" t="s">
        <v>268</v>
      </c>
      <c r="C29" s="44" t="s">
        <v>269</v>
      </c>
      <c r="D29" s="52" t="s">
        <v>268</v>
      </c>
      <c r="E29" s="52" t="s">
        <v>268</v>
      </c>
      <c r="F29" s="44" t="s">
        <v>270</v>
      </c>
      <c r="G29" s="44" t="s">
        <v>268</v>
      </c>
      <c r="H29" s="44" t="s">
        <v>271</v>
      </c>
      <c r="I29" s="44" t="s">
        <v>272</v>
      </c>
      <c r="J29" s="44" t="s">
        <v>270</v>
      </c>
      <c r="K29" s="52" t="s">
        <v>268</v>
      </c>
      <c r="L29" s="44" t="s">
        <v>273</v>
      </c>
      <c r="M29" s="44" t="s">
        <v>274</v>
      </c>
      <c r="N29" s="44" t="s">
        <v>275</v>
      </c>
      <c r="O29" s="44" t="s">
        <v>276</v>
      </c>
      <c r="P29" s="52" t="s">
        <v>268</v>
      </c>
      <c r="Q29" s="52" t="s">
        <v>268</v>
      </c>
      <c r="R29" s="52" t="s">
        <v>268</v>
      </c>
      <c r="AC29" s="49">
        <f>RANK(AC10,AC$8:AC$23,0)</f>
        <v>5</v>
      </c>
      <c r="AD29">
        <f t="shared" si="20"/>
        <v>4</v>
      </c>
      <c r="AF29" s="49">
        <f>RANK(AF10,AF$8:AF$23,1)</f>
        <v>1</v>
      </c>
      <c r="AI29" s="43" t="s">
        <v>267</v>
      </c>
      <c r="AJ29" s="44" t="s">
        <v>379</v>
      </c>
      <c r="AK29" s="44" t="s">
        <v>380</v>
      </c>
      <c r="AL29" s="44" t="s">
        <v>379</v>
      </c>
      <c r="AM29" s="44" t="s">
        <v>381</v>
      </c>
      <c r="AN29" s="44" t="s">
        <v>382</v>
      </c>
      <c r="AO29" s="44" t="s">
        <v>383</v>
      </c>
      <c r="AP29" s="44" t="s">
        <v>384</v>
      </c>
      <c r="BC29" s="43" t="s">
        <v>267</v>
      </c>
      <c r="BD29" s="44" t="s">
        <v>466</v>
      </c>
      <c r="BE29" s="44" t="s">
        <v>467</v>
      </c>
      <c r="BF29" s="44" t="s">
        <v>379</v>
      </c>
      <c r="BG29" s="44" t="s">
        <v>468</v>
      </c>
      <c r="BH29" s="44" t="s">
        <v>469</v>
      </c>
      <c r="BI29" s="44" t="s">
        <v>470</v>
      </c>
      <c r="BJ29" s="44" t="s">
        <v>471</v>
      </c>
    </row>
    <row r="30" spans="1:63" ht="13.8" thickBot="1" x14ac:dyDescent="0.3">
      <c r="A30" s="43" t="s">
        <v>277</v>
      </c>
      <c r="B30" s="52" t="s">
        <v>278</v>
      </c>
      <c r="C30" s="44" t="s">
        <v>278</v>
      </c>
      <c r="D30" s="52" t="s">
        <v>278</v>
      </c>
      <c r="E30" s="52" t="s">
        <v>278</v>
      </c>
      <c r="F30" s="44" t="s">
        <v>279</v>
      </c>
      <c r="G30" s="44" t="s">
        <v>278</v>
      </c>
      <c r="H30" s="44" t="s">
        <v>280</v>
      </c>
      <c r="I30" s="44" t="s">
        <v>281</v>
      </c>
      <c r="J30" s="44" t="s">
        <v>279</v>
      </c>
      <c r="K30" s="52" t="s">
        <v>278</v>
      </c>
      <c r="L30" s="44" t="s">
        <v>282</v>
      </c>
      <c r="M30" s="44" t="s">
        <v>247</v>
      </c>
      <c r="N30" s="44" t="s">
        <v>283</v>
      </c>
      <c r="O30" s="44" t="s">
        <v>284</v>
      </c>
      <c r="P30" s="52" t="s">
        <v>278</v>
      </c>
      <c r="Q30" s="52" t="s">
        <v>278</v>
      </c>
      <c r="R30" s="52" t="s">
        <v>278</v>
      </c>
      <c r="AC30" s="49">
        <f>RANK(AC11,AC$8:AC$23,0)</f>
        <v>7</v>
      </c>
      <c r="AD30">
        <f t="shared" si="20"/>
        <v>2</v>
      </c>
      <c r="AF30" s="49">
        <f>RANK(AF11,AF$8:AF$23,1)</f>
        <v>5</v>
      </c>
      <c r="AI30" s="43" t="s">
        <v>277</v>
      </c>
      <c r="AJ30" s="44" t="s">
        <v>385</v>
      </c>
      <c r="AK30" s="44" t="s">
        <v>386</v>
      </c>
      <c r="AL30" s="44" t="s">
        <v>385</v>
      </c>
      <c r="AM30" s="44" t="s">
        <v>387</v>
      </c>
      <c r="AN30" s="44" t="s">
        <v>388</v>
      </c>
      <c r="AO30" s="44" t="s">
        <v>389</v>
      </c>
      <c r="AP30" s="44" t="s">
        <v>390</v>
      </c>
      <c r="BC30" s="43" t="s">
        <v>277</v>
      </c>
      <c r="BD30" s="44" t="s">
        <v>472</v>
      </c>
      <c r="BE30" s="44" t="s">
        <v>473</v>
      </c>
      <c r="BF30" s="44" t="s">
        <v>385</v>
      </c>
      <c r="BG30" s="44" t="s">
        <v>474</v>
      </c>
      <c r="BH30" s="44" t="s">
        <v>475</v>
      </c>
      <c r="BI30" s="44" t="s">
        <v>476</v>
      </c>
      <c r="BJ30" s="44" t="s">
        <v>477</v>
      </c>
    </row>
    <row r="31" spans="1:63" ht="13.8" thickBot="1" x14ac:dyDescent="0.3">
      <c r="A31" s="43" t="s">
        <v>285</v>
      </c>
      <c r="B31" s="52" t="s">
        <v>286</v>
      </c>
      <c r="C31" s="44" t="s">
        <v>286</v>
      </c>
      <c r="D31" s="52" t="s">
        <v>286</v>
      </c>
      <c r="E31" s="52" t="s">
        <v>286</v>
      </c>
      <c r="F31" s="44" t="s">
        <v>287</v>
      </c>
      <c r="G31" s="44" t="s">
        <v>286</v>
      </c>
      <c r="H31" s="44" t="s">
        <v>288</v>
      </c>
      <c r="I31" s="44" t="s">
        <v>289</v>
      </c>
      <c r="J31" s="44" t="s">
        <v>287</v>
      </c>
      <c r="K31" s="52" t="s">
        <v>286</v>
      </c>
      <c r="L31" s="44" t="s">
        <v>290</v>
      </c>
      <c r="M31" s="44" t="s">
        <v>257</v>
      </c>
      <c r="N31" s="44" t="s">
        <v>291</v>
      </c>
      <c r="O31" s="44" t="s">
        <v>292</v>
      </c>
      <c r="P31" s="52" t="s">
        <v>286</v>
      </c>
      <c r="Q31" s="52" t="s">
        <v>286</v>
      </c>
      <c r="R31" s="52" t="s">
        <v>286</v>
      </c>
      <c r="AC31" s="49">
        <f>RANK(AC12,AC$8:AC$23,0)</f>
        <v>7</v>
      </c>
      <c r="AD31">
        <f t="shared" si="20"/>
        <v>-7</v>
      </c>
      <c r="AF31" s="49">
        <f>RANK(AF12,AF$8:AF$23,1)</f>
        <v>14</v>
      </c>
      <c r="AI31" s="43" t="s">
        <v>285</v>
      </c>
      <c r="AJ31" s="44" t="s">
        <v>391</v>
      </c>
      <c r="AK31" s="44" t="s">
        <v>392</v>
      </c>
      <c r="AL31" s="44" t="s">
        <v>391</v>
      </c>
      <c r="AM31" s="44" t="s">
        <v>393</v>
      </c>
      <c r="AN31" s="44" t="s">
        <v>394</v>
      </c>
      <c r="AO31" s="44" t="s">
        <v>395</v>
      </c>
      <c r="AP31" s="44" t="s">
        <v>396</v>
      </c>
      <c r="BC31" s="43" t="s">
        <v>285</v>
      </c>
      <c r="BD31" s="44" t="s">
        <v>478</v>
      </c>
      <c r="BE31" s="44" t="s">
        <v>479</v>
      </c>
      <c r="BF31" s="44" t="s">
        <v>391</v>
      </c>
      <c r="BG31" s="44" t="s">
        <v>480</v>
      </c>
      <c r="BH31" s="44" t="s">
        <v>481</v>
      </c>
      <c r="BI31" s="44" t="s">
        <v>482</v>
      </c>
      <c r="BJ31" s="44" t="s">
        <v>483</v>
      </c>
    </row>
    <row r="32" spans="1:63" ht="13.8" thickBot="1" x14ac:dyDescent="0.3">
      <c r="A32" s="43" t="s">
        <v>293</v>
      </c>
      <c r="B32" s="52" t="s">
        <v>294</v>
      </c>
      <c r="C32" s="44" t="s">
        <v>294</v>
      </c>
      <c r="D32" s="52" t="s">
        <v>294</v>
      </c>
      <c r="E32" s="52" t="s">
        <v>294</v>
      </c>
      <c r="F32" s="44" t="s">
        <v>253</v>
      </c>
      <c r="G32" s="44" t="s">
        <v>294</v>
      </c>
      <c r="H32" s="44" t="s">
        <v>295</v>
      </c>
      <c r="I32" s="44" t="s">
        <v>296</v>
      </c>
      <c r="J32" s="44" t="s">
        <v>294</v>
      </c>
      <c r="K32" s="52" t="s">
        <v>294</v>
      </c>
      <c r="L32" s="44" t="s">
        <v>297</v>
      </c>
      <c r="M32" s="44" t="s">
        <v>266</v>
      </c>
      <c r="N32" s="44" t="s">
        <v>298</v>
      </c>
      <c r="O32" s="44" t="s">
        <v>299</v>
      </c>
      <c r="P32" s="52" t="s">
        <v>294</v>
      </c>
      <c r="Q32" s="52" t="s">
        <v>294</v>
      </c>
      <c r="R32" s="52" t="s">
        <v>294</v>
      </c>
      <c r="AC32" s="49">
        <f>RANK(AC13,AC$8:AC$23,0)</f>
        <v>14</v>
      </c>
      <c r="AD32">
        <f t="shared" si="20"/>
        <v>0</v>
      </c>
      <c r="AF32" s="49">
        <f>RANK(AF13,AF$8:AF$23,1)</f>
        <v>14</v>
      </c>
      <c r="AI32" s="43" t="s">
        <v>293</v>
      </c>
      <c r="AJ32" s="44" t="s">
        <v>397</v>
      </c>
      <c r="AK32" s="44" t="s">
        <v>398</v>
      </c>
      <c r="AL32" s="44" t="s">
        <v>397</v>
      </c>
      <c r="AM32" s="44" t="s">
        <v>399</v>
      </c>
      <c r="AN32" s="44" t="s">
        <v>400</v>
      </c>
      <c r="AO32" s="44" t="s">
        <v>401</v>
      </c>
      <c r="AP32" s="44" t="s">
        <v>402</v>
      </c>
      <c r="BC32" s="43" t="s">
        <v>293</v>
      </c>
      <c r="BD32" s="44" t="s">
        <v>484</v>
      </c>
      <c r="BE32" s="44" t="s">
        <v>485</v>
      </c>
      <c r="BF32" s="44" t="s">
        <v>397</v>
      </c>
      <c r="BG32" s="44" t="s">
        <v>486</v>
      </c>
      <c r="BH32" s="44" t="s">
        <v>487</v>
      </c>
      <c r="BI32" s="44" t="s">
        <v>488</v>
      </c>
      <c r="BJ32" s="44" t="s">
        <v>489</v>
      </c>
    </row>
    <row r="33" spans="1:62" ht="13.8" thickBot="1" x14ac:dyDescent="0.3">
      <c r="A33" s="43" t="s">
        <v>300</v>
      </c>
      <c r="B33" s="52" t="s">
        <v>301</v>
      </c>
      <c r="C33" s="44" t="s">
        <v>301</v>
      </c>
      <c r="D33" s="52" t="s">
        <v>301</v>
      </c>
      <c r="E33" s="52" t="s">
        <v>301</v>
      </c>
      <c r="F33" s="44" t="s">
        <v>263</v>
      </c>
      <c r="G33" s="44" t="s">
        <v>301</v>
      </c>
      <c r="H33" s="44" t="s">
        <v>302</v>
      </c>
      <c r="I33" s="44" t="s">
        <v>303</v>
      </c>
      <c r="J33" s="44" t="s">
        <v>301</v>
      </c>
      <c r="K33" s="52" t="s">
        <v>301</v>
      </c>
      <c r="L33" s="44" t="s">
        <v>304</v>
      </c>
      <c r="M33" s="44" t="s">
        <v>276</v>
      </c>
      <c r="N33" s="44" t="s">
        <v>301</v>
      </c>
      <c r="O33" s="44" t="s">
        <v>305</v>
      </c>
      <c r="P33" s="52" t="s">
        <v>301</v>
      </c>
      <c r="Q33" s="52" t="s">
        <v>301</v>
      </c>
      <c r="R33" s="52" t="s">
        <v>301</v>
      </c>
      <c r="AC33" s="49">
        <f>RANK(AC14,AC$8:AC$23,0)</f>
        <v>3</v>
      </c>
      <c r="AD33">
        <f t="shared" si="20"/>
        <v>-2</v>
      </c>
      <c r="AF33" s="49">
        <f>RANK(AF14,AF$8:AF$23,1)</f>
        <v>5</v>
      </c>
      <c r="AI33" s="43" t="s">
        <v>300</v>
      </c>
      <c r="AJ33" s="44" t="s">
        <v>403</v>
      </c>
      <c r="AK33" s="44" t="s">
        <v>404</v>
      </c>
      <c r="AL33" s="44" t="s">
        <v>403</v>
      </c>
      <c r="AM33" s="44" t="s">
        <v>405</v>
      </c>
      <c r="AN33" s="44" t="s">
        <v>406</v>
      </c>
      <c r="AO33" s="44" t="s">
        <v>403</v>
      </c>
      <c r="AP33" s="44" t="s">
        <v>407</v>
      </c>
      <c r="BC33" s="43" t="s">
        <v>300</v>
      </c>
      <c r="BD33" s="44" t="s">
        <v>490</v>
      </c>
      <c r="BE33" s="44" t="s">
        <v>491</v>
      </c>
      <c r="BF33" s="44" t="s">
        <v>403</v>
      </c>
      <c r="BG33" s="44" t="s">
        <v>492</v>
      </c>
      <c r="BH33" s="44" t="s">
        <v>493</v>
      </c>
      <c r="BI33" s="44" t="s">
        <v>494</v>
      </c>
      <c r="BJ33" s="44" t="s">
        <v>495</v>
      </c>
    </row>
    <row r="34" spans="1:62" ht="13.8" thickBot="1" x14ac:dyDescent="0.3">
      <c r="A34" s="43" t="s">
        <v>306</v>
      </c>
      <c r="B34" s="52" t="s">
        <v>307</v>
      </c>
      <c r="C34" s="44" t="s">
        <v>307</v>
      </c>
      <c r="D34" s="52" t="s">
        <v>307</v>
      </c>
      <c r="E34" s="52" t="s">
        <v>307</v>
      </c>
      <c r="F34" s="44" t="s">
        <v>272</v>
      </c>
      <c r="G34" s="44" t="s">
        <v>307</v>
      </c>
      <c r="H34" s="44" t="s">
        <v>308</v>
      </c>
      <c r="I34" s="44" t="s">
        <v>309</v>
      </c>
      <c r="J34" s="44" t="s">
        <v>307</v>
      </c>
      <c r="K34" s="52" t="s">
        <v>307</v>
      </c>
      <c r="L34" s="44" t="s">
        <v>310</v>
      </c>
      <c r="M34" s="44" t="s">
        <v>284</v>
      </c>
      <c r="N34" s="44" t="s">
        <v>307</v>
      </c>
      <c r="O34" s="44" t="s">
        <v>269</v>
      </c>
      <c r="P34" s="52" t="s">
        <v>307</v>
      </c>
      <c r="Q34" s="52" t="s">
        <v>307</v>
      </c>
      <c r="R34" s="52" t="s">
        <v>307</v>
      </c>
      <c r="AC34" s="49">
        <f>RANK(AC15,AC$8:AC$23,0)</f>
        <v>16</v>
      </c>
      <c r="AD34">
        <f t="shared" si="20"/>
        <v>0</v>
      </c>
      <c r="AF34" s="49">
        <f>RANK(AF15,AF$8:AF$23,1)</f>
        <v>16</v>
      </c>
      <c r="AI34" s="43" t="s">
        <v>306</v>
      </c>
      <c r="AJ34" s="44" t="s">
        <v>408</v>
      </c>
      <c r="AK34" s="44" t="s">
        <v>409</v>
      </c>
      <c r="AL34" s="44" t="s">
        <v>408</v>
      </c>
      <c r="AM34" s="44" t="s">
        <v>410</v>
      </c>
      <c r="AN34" s="44" t="s">
        <v>411</v>
      </c>
      <c r="AO34" s="44" t="s">
        <v>408</v>
      </c>
      <c r="AP34" s="44" t="s">
        <v>412</v>
      </c>
      <c r="BC34" s="43" t="s">
        <v>306</v>
      </c>
      <c r="BD34" s="44" t="s">
        <v>496</v>
      </c>
      <c r="BE34" s="44" t="s">
        <v>497</v>
      </c>
      <c r="BF34" s="44" t="s">
        <v>408</v>
      </c>
      <c r="BG34" s="44" t="s">
        <v>498</v>
      </c>
      <c r="BH34" s="44" t="s">
        <v>499</v>
      </c>
      <c r="BI34" s="44" t="s">
        <v>500</v>
      </c>
      <c r="BJ34" s="44" t="s">
        <v>501</v>
      </c>
    </row>
    <row r="35" spans="1:62" ht="13.8" thickBot="1" x14ac:dyDescent="0.3">
      <c r="A35" s="43" t="s">
        <v>311</v>
      </c>
      <c r="B35" s="52" t="s">
        <v>312</v>
      </c>
      <c r="C35" s="44" t="s">
        <v>312</v>
      </c>
      <c r="D35" s="52" t="s">
        <v>312</v>
      </c>
      <c r="E35" s="52" t="s">
        <v>312</v>
      </c>
      <c r="F35" s="44" t="s">
        <v>313</v>
      </c>
      <c r="G35" s="44" t="s">
        <v>312</v>
      </c>
      <c r="H35" s="44" t="s">
        <v>314</v>
      </c>
      <c r="I35" s="44" t="s">
        <v>315</v>
      </c>
      <c r="J35" s="44" t="s">
        <v>312</v>
      </c>
      <c r="K35" s="52" t="s">
        <v>312</v>
      </c>
      <c r="L35" s="44" t="s">
        <v>316</v>
      </c>
      <c r="M35" s="44" t="s">
        <v>292</v>
      </c>
      <c r="N35" s="44" t="s">
        <v>312</v>
      </c>
      <c r="O35" s="44" t="s">
        <v>317</v>
      </c>
      <c r="P35" s="52" t="s">
        <v>312</v>
      </c>
      <c r="Q35" s="52" t="s">
        <v>312</v>
      </c>
      <c r="R35" s="52" t="s">
        <v>312</v>
      </c>
      <c r="AC35" s="49">
        <f>RANK(AC16,AC$8:AC$23,0)</f>
        <v>6</v>
      </c>
      <c r="AD35">
        <f t="shared" si="20"/>
        <v>-2</v>
      </c>
      <c r="AF35" s="49">
        <f>RANK(AF16,AF$8:AF$23,1)</f>
        <v>8</v>
      </c>
      <c r="AI35" s="43" t="s">
        <v>311</v>
      </c>
      <c r="AJ35" s="44" t="s">
        <v>413</v>
      </c>
      <c r="AK35" s="44" t="s">
        <v>414</v>
      </c>
      <c r="AL35" s="44" t="s">
        <v>413</v>
      </c>
      <c r="AM35" s="44" t="s">
        <v>415</v>
      </c>
      <c r="AN35" s="44" t="s">
        <v>416</v>
      </c>
      <c r="AO35" s="44" t="s">
        <v>413</v>
      </c>
      <c r="AP35" s="44" t="s">
        <v>417</v>
      </c>
      <c r="BC35" s="43" t="s">
        <v>311</v>
      </c>
      <c r="BD35" s="44" t="s">
        <v>502</v>
      </c>
      <c r="BE35" s="44" t="s">
        <v>503</v>
      </c>
      <c r="BF35" s="44" t="s">
        <v>413</v>
      </c>
      <c r="BG35" s="44" t="s">
        <v>504</v>
      </c>
      <c r="BH35" s="44" t="s">
        <v>505</v>
      </c>
      <c r="BI35" s="44" t="s">
        <v>413</v>
      </c>
      <c r="BJ35" s="44" t="s">
        <v>506</v>
      </c>
    </row>
    <row r="36" spans="1:62" ht="13.8" thickBot="1" x14ac:dyDescent="0.3">
      <c r="A36" s="43" t="s">
        <v>318</v>
      </c>
      <c r="B36" s="52" t="s">
        <v>319</v>
      </c>
      <c r="C36" s="44" t="s">
        <v>319</v>
      </c>
      <c r="D36" s="52" t="s">
        <v>319</v>
      </c>
      <c r="E36" s="52" t="s">
        <v>319</v>
      </c>
      <c r="F36" s="44" t="s">
        <v>320</v>
      </c>
      <c r="G36" s="44" t="s">
        <v>319</v>
      </c>
      <c r="H36" s="44" t="s">
        <v>321</v>
      </c>
      <c r="I36" s="44" t="s">
        <v>322</v>
      </c>
      <c r="J36" s="44" t="s">
        <v>319</v>
      </c>
      <c r="K36" s="52" t="s">
        <v>319</v>
      </c>
      <c r="L36" s="44" t="s">
        <v>239</v>
      </c>
      <c r="M36" s="44" t="s">
        <v>299</v>
      </c>
      <c r="N36" s="44" t="s">
        <v>319</v>
      </c>
      <c r="O36" s="44" t="s">
        <v>323</v>
      </c>
      <c r="P36" s="52" t="s">
        <v>319</v>
      </c>
      <c r="Q36" s="52" t="s">
        <v>319</v>
      </c>
      <c r="R36" s="52" t="s">
        <v>319</v>
      </c>
      <c r="AC36" s="49">
        <f>RANK(AC17,AC$8:AC$23,0)</f>
        <v>7</v>
      </c>
      <c r="AD36">
        <f t="shared" si="20"/>
        <v>-6</v>
      </c>
      <c r="AF36" s="49">
        <f>RANK(AF17,AF$8:AF$23,1)</f>
        <v>13</v>
      </c>
      <c r="AI36" s="43" t="s">
        <v>318</v>
      </c>
      <c r="AJ36" s="44" t="s">
        <v>418</v>
      </c>
      <c r="AK36" s="44" t="s">
        <v>419</v>
      </c>
      <c r="AL36" s="44" t="s">
        <v>418</v>
      </c>
      <c r="AM36" s="44" t="s">
        <v>420</v>
      </c>
      <c r="AN36" s="44" t="s">
        <v>421</v>
      </c>
      <c r="AO36" s="44" t="s">
        <v>418</v>
      </c>
      <c r="AP36" s="44" t="s">
        <v>422</v>
      </c>
      <c r="BC36" s="43" t="s">
        <v>318</v>
      </c>
      <c r="BD36" s="44" t="s">
        <v>507</v>
      </c>
      <c r="BE36" s="44" t="s">
        <v>508</v>
      </c>
      <c r="BF36" s="44" t="s">
        <v>418</v>
      </c>
      <c r="BG36" s="44" t="s">
        <v>509</v>
      </c>
      <c r="BH36" s="44" t="s">
        <v>510</v>
      </c>
      <c r="BI36" s="44" t="s">
        <v>418</v>
      </c>
      <c r="BJ36" s="44" t="s">
        <v>511</v>
      </c>
    </row>
    <row r="37" spans="1:62" ht="13.8" thickBot="1" x14ac:dyDescent="0.3">
      <c r="A37" s="43" t="s">
        <v>324</v>
      </c>
      <c r="B37" s="52" t="s">
        <v>325</v>
      </c>
      <c r="C37" s="44" t="s">
        <v>325</v>
      </c>
      <c r="D37" s="52" t="s">
        <v>325</v>
      </c>
      <c r="E37" s="52" t="s">
        <v>325</v>
      </c>
      <c r="F37" s="44" t="s">
        <v>326</v>
      </c>
      <c r="G37" s="44" t="s">
        <v>325</v>
      </c>
      <c r="H37" s="44" t="s">
        <v>327</v>
      </c>
      <c r="I37" s="44" t="s">
        <v>328</v>
      </c>
      <c r="J37" s="44" t="s">
        <v>325</v>
      </c>
      <c r="K37" s="52" t="s">
        <v>325</v>
      </c>
      <c r="L37" s="44" t="s">
        <v>250</v>
      </c>
      <c r="M37" s="44" t="s">
        <v>305</v>
      </c>
      <c r="N37" s="44" t="s">
        <v>325</v>
      </c>
      <c r="O37" s="44" t="s">
        <v>325</v>
      </c>
      <c r="P37" s="52" t="s">
        <v>325</v>
      </c>
      <c r="Q37" s="52" t="s">
        <v>325</v>
      </c>
      <c r="R37" s="52" t="s">
        <v>325</v>
      </c>
      <c r="AC37" s="49">
        <f>RANK(AC18,AC$8:AC$23,0)</f>
        <v>1</v>
      </c>
      <c r="AD37">
        <f t="shared" si="20"/>
        <v>-2</v>
      </c>
      <c r="AF37" s="49">
        <f>RANK(AF18,AF$8:AF$23,1)</f>
        <v>3</v>
      </c>
      <c r="AI37" s="43" t="s">
        <v>324</v>
      </c>
      <c r="AJ37" s="44" t="s">
        <v>423</v>
      </c>
      <c r="AK37" s="44" t="s">
        <v>423</v>
      </c>
      <c r="AL37" s="44" t="s">
        <v>423</v>
      </c>
      <c r="AM37" s="44" t="s">
        <v>424</v>
      </c>
      <c r="AN37" s="44" t="s">
        <v>425</v>
      </c>
      <c r="AO37" s="44" t="s">
        <v>423</v>
      </c>
      <c r="AP37" s="44" t="s">
        <v>426</v>
      </c>
      <c r="BC37" s="43" t="s">
        <v>324</v>
      </c>
      <c r="BD37" s="44" t="s">
        <v>512</v>
      </c>
      <c r="BE37" s="44" t="s">
        <v>513</v>
      </c>
      <c r="BF37" s="44" t="s">
        <v>423</v>
      </c>
      <c r="BG37" s="44" t="s">
        <v>514</v>
      </c>
      <c r="BH37" s="44" t="s">
        <v>423</v>
      </c>
      <c r="BI37" s="44" t="s">
        <v>423</v>
      </c>
      <c r="BJ37" s="44" t="s">
        <v>515</v>
      </c>
    </row>
    <row r="38" spans="1:62" ht="13.8" thickBot="1" x14ac:dyDescent="0.3">
      <c r="A38" s="43" t="s">
        <v>329</v>
      </c>
      <c r="B38" s="52" t="s">
        <v>330</v>
      </c>
      <c r="C38" s="44" t="s">
        <v>330</v>
      </c>
      <c r="D38" s="52" t="s">
        <v>330</v>
      </c>
      <c r="E38" s="52" t="s">
        <v>330</v>
      </c>
      <c r="F38" s="44" t="s">
        <v>330</v>
      </c>
      <c r="G38" s="44" t="s">
        <v>330</v>
      </c>
      <c r="H38" s="44" t="s">
        <v>330</v>
      </c>
      <c r="I38" s="44" t="s">
        <v>331</v>
      </c>
      <c r="J38" s="44" t="s">
        <v>330</v>
      </c>
      <c r="K38" s="52" t="s">
        <v>330</v>
      </c>
      <c r="L38" s="44" t="s">
        <v>260</v>
      </c>
      <c r="M38" s="44" t="s">
        <v>332</v>
      </c>
      <c r="N38" s="44" t="s">
        <v>330</v>
      </c>
      <c r="O38" s="44" t="s">
        <v>330</v>
      </c>
      <c r="P38" s="52" t="s">
        <v>330</v>
      </c>
      <c r="Q38" s="52" t="s">
        <v>330</v>
      </c>
      <c r="R38" s="52" t="s">
        <v>330</v>
      </c>
      <c r="AC38" s="49">
        <f>RANK(AC19,AC$8:AC$23,0)</f>
        <v>4</v>
      </c>
      <c r="AD38">
        <f t="shared" si="20"/>
        <v>-3</v>
      </c>
      <c r="AF38" s="49">
        <f>RANK(AF19,AF$8:AF$23,1)</f>
        <v>7</v>
      </c>
      <c r="AI38" s="43" t="s">
        <v>329</v>
      </c>
      <c r="AJ38" s="44" t="s">
        <v>427</v>
      </c>
      <c r="AK38" s="44" t="s">
        <v>427</v>
      </c>
      <c r="AL38" s="44" t="s">
        <v>427</v>
      </c>
      <c r="AM38" s="44" t="s">
        <v>428</v>
      </c>
      <c r="AN38" s="44" t="s">
        <v>429</v>
      </c>
      <c r="AO38" s="44" t="s">
        <v>427</v>
      </c>
      <c r="AP38" s="44" t="s">
        <v>430</v>
      </c>
      <c r="BC38" s="43" t="s">
        <v>329</v>
      </c>
      <c r="BD38" s="44" t="s">
        <v>516</v>
      </c>
      <c r="BE38" s="44" t="s">
        <v>517</v>
      </c>
      <c r="BF38" s="44" t="s">
        <v>427</v>
      </c>
      <c r="BG38" s="44" t="s">
        <v>518</v>
      </c>
      <c r="BH38" s="44" t="s">
        <v>427</v>
      </c>
      <c r="BI38" s="44" t="s">
        <v>427</v>
      </c>
      <c r="BJ38" s="44" t="s">
        <v>519</v>
      </c>
    </row>
    <row r="39" spans="1:62" ht="13.8" thickBot="1" x14ac:dyDescent="0.3">
      <c r="A39" s="43" t="s">
        <v>333</v>
      </c>
      <c r="B39" s="52" t="s">
        <v>334</v>
      </c>
      <c r="C39" s="44" t="s">
        <v>334</v>
      </c>
      <c r="D39" s="52" t="s">
        <v>334</v>
      </c>
      <c r="E39" s="52" t="s">
        <v>334</v>
      </c>
      <c r="F39" s="44" t="s">
        <v>334</v>
      </c>
      <c r="G39" s="44" t="s">
        <v>334</v>
      </c>
      <c r="H39" s="44" t="s">
        <v>334</v>
      </c>
      <c r="I39" s="44" t="s">
        <v>334</v>
      </c>
      <c r="J39" s="44" t="s">
        <v>334</v>
      </c>
      <c r="K39" s="52" t="s">
        <v>334</v>
      </c>
      <c r="L39" s="44" t="s">
        <v>269</v>
      </c>
      <c r="M39" s="44" t="s">
        <v>335</v>
      </c>
      <c r="N39" s="44" t="s">
        <v>334</v>
      </c>
      <c r="O39" s="44" t="s">
        <v>334</v>
      </c>
      <c r="P39" s="52" t="s">
        <v>334</v>
      </c>
      <c r="Q39" s="52" t="s">
        <v>334</v>
      </c>
      <c r="R39" s="52" t="s">
        <v>334</v>
      </c>
      <c r="AC39" s="49">
        <f>RANK(AC20,AC$8:AC$23,0)</f>
        <v>7</v>
      </c>
      <c r="AD39">
        <f t="shared" si="20"/>
        <v>-3</v>
      </c>
      <c r="AF39" s="49">
        <f>RANK(AF20,AF$8:AF$23,1)</f>
        <v>10</v>
      </c>
      <c r="AI39" s="43" t="s">
        <v>333</v>
      </c>
      <c r="AJ39" s="44" t="s">
        <v>431</v>
      </c>
      <c r="AK39" s="44" t="s">
        <v>431</v>
      </c>
      <c r="AL39" s="44" t="s">
        <v>431</v>
      </c>
      <c r="AM39" s="44" t="s">
        <v>432</v>
      </c>
      <c r="AN39" s="44" t="s">
        <v>433</v>
      </c>
      <c r="AO39" s="44" t="s">
        <v>431</v>
      </c>
      <c r="AP39" s="44" t="s">
        <v>431</v>
      </c>
      <c r="BC39" s="43" t="s">
        <v>333</v>
      </c>
      <c r="BD39" s="44" t="s">
        <v>520</v>
      </c>
      <c r="BE39" s="44" t="s">
        <v>521</v>
      </c>
      <c r="BF39" s="44" t="s">
        <v>431</v>
      </c>
      <c r="BG39" s="44" t="s">
        <v>522</v>
      </c>
      <c r="BH39" s="44" t="s">
        <v>431</v>
      </c>
      <c r="BI39" s="44" t="s">
        <v>431</v>
      </c>
      <c r="BJ39" s="44" t="s">
        <v>523</v>
      </c>
    </row>
    <row r="40" spans="1:62" ht="13.8" thickBot="1" x14ac:dyDescent="0.3">
      <c r="A40" s="43" t="s">
        <v>336</v>
      </c>
      <c r="B40" s="52" t="s">
        <v>337</v>
      </c>
      <c r="C40" s="44" t="s">
        <v>337</v>
      </c>
      <c r="D40" s="52" t="s">
        <v>337</v>
      </c>
      <c r="E40" s="52" t="s">
        <v>337</v>
      </c>
      <c r="F40" s="44" t="s">
        <v>337</v>
      </c>
      <c r="G40" s="44" t="s">
        <v>337</v>
      </c>
      <c r="H40" s="44" t="s">
        <v>337</v>
      </c>
      <c r="I40" s="44" t="s">
        <v>337</v>
      </c>
      <c r="J40" s="44" t="s">
        <v>337</v>
      </c>
      <c r="K40" s="52" t="s">
        <v>337</v>
      </c>
      <c r="L40" s="44" t="s">
        <v>337</v>
      </c>
      <c r="M40" s="44" t="s">
        <v>338</v>
      </c>
      <c r="N40" s="44" t="s">
        <v>337</v>
      </c>
      <c r="O40" s="44" t="s">
        <v>337</v>
      </c>
      <c r="P40" s="52" t="s">
        <v>337</v>
      </c>
      <c r="Q40" s="52" t="s">
        <v>337</v>
      </c>
      <c r="R40" s="52" t="s">
        <v>337</v>
      </c>
      <c r="AC40" s="49">
        <f>RANK(AC21,AC$8:AC$23,0)</f>
        <v>2</v>
      </c>
      <c r="AD40">
        <f t="shared" si="20"/>
        <v>-2</v>
      </c>
      <c r="AF40" s="49">
        <f>RANK(AF21,AF$8:AF$23,1)</f>
        <v>4</v>
      </c>
      <c r="AI40" s="43" t="s">
        <v>336</v>
      </c>
      <c r="AJ40" s="44" t="s">
        <v>434</v>
      </c>
      <c r="AK40" s="44" t="s">
        <v>434</v>
      </c>
      <c r="AL40" s="44" t="s">
        <v>434</v>
      </c>
      <c r="AM40" s="44" t="s">
        <v>435</v>
      </c>
      <c r="AN40" s="44" t="s">
        <v>436</v>
      </c>
      <c r="AO40" s="44" t="s">
        <v>434</v>
      </c>
      <c r="AP40" s="44" t="s">
        <v>434</v>
      </c>
      <c r="BC40" s="43" t="s">
        <v>336</v>
      </c>
      <c r="BD40" s="44" t="s">
        <v>524</v>
      </c>
      <c r="BE40" s="44" t="s">
        <v>525</v>
      </c>
      <c r="BF40" s="44" t="s">
        <v>434</v>
      </c>
      <c r="BG40" s="44" t="s">
        <v>526</v>
      </c>
      <c r="BH40" s="44" t="s">
        <v>434</v>
      </c>
      <c r="BI40" s="44" t="s">
        <v>434</v>
      </c>
      <c r="BJ40" s="44" t="s">
        <v>527</v>
      </c>
    </row>
    <row r="41" spans="1:62" ht="13.8" thickBot="1" x14ac:dyDescent="0.3">
      <c r="A41" s="43" t="s">
        <v>339</v>
      </c>
      <c r="B41" s="52" t="s">
        <v>340</v>
      </c>
      <c r="C41" s="44" t="s">
        <v>340</v>
      </c>
      <c r="D41" s="52" t="s">
        <v>340</v>
      </c>
      <c r="E41" s="52" t="s">
        <v>340</v>
      </c>
      <c r="F41" s="44" t="s">
        <v>340</v>
      </c>
      <c r="G41" s="44" t="s">
        <v>340</v>
      </c>
      <c r="H41" s="44" t="s">
        <v>340</v>
      </c>
      <c r="I41" s="44" t="s">
        <v>340</v>
      </c>
      <c r="J41" s="44" t="s">
        <v>340</v>
      </c>
      <c r="K41" s="52" t="s">
        <v>340</v>
      </c>
      <c r="L41" s="44" t="s">
        <v>340</v>
      </c>
      <c r="M41" s="44" t="s">
        <v>340</v>
      </c>
      <c r="N41" s="44" t="s">
        <v>340</v>
      </c>
      <c r="O41" s="44" t="s">
        <v>340</v>
      </c>
      <c r="P41" s="52" t="s">
        <v>340</v>
      </c>
      <c r="Q41" s="52" t="s">
        <v>340</v>
      </c>
      <c r="R41" s="52" t="s">
        <v>340</v>
      </c>
      <c r="AC41" s="49">
        <f>RANK(AC22,AC$8:AC$23,0)</f>
        <v>7</v>
      </c>
      <c r="AD41">
        <f t="shared" si="20"/>
        <v>5</v>
      </c>
      <c r="AF41" s="49">
        <f>RANK(AF22,AF$8:AF$23,1)</f>
        <v>2</v>
      </c>
      <c r="AI41" s="43" t="s">
        <v>339</v>
      </c>
      <c r="AJ41" s="44" t="s">
        <v>437</v>
      </c>
      <c r="AK41" s="44" t="s">
        <v>437</v>
      </c>
      <c r="AL41" s="44" t="s">
        <v>437</v>
      </c>
      <c r="AM41" s="44" t="s">
        <v>438</v>
      </c>
      <c r="AN41" s="44" t="s">
        <v>437</v>
      </c>
      <c r="AO41" s="44" t="s">
        <v>437</v>
      </c>
      <c r="AP41" s="44" t="s">
        <v>437</v>
      </c>
      <c r="BC41" s="43" t="s">
        <v>339</v>
      </c>
      <c r="BD41" s="44" t="s">
        <v>437</v>
      </c>
      <c r="BE41" s="44" t="s">
        <v>437</v>
      </c>
      <c r="BF41" s="44" t="s">
        <v>437</v>
      </c>
      <c r="BG41" s="44" t="s">
        <v>528</v>
      </c>
      <c r="BH41" s="44" t="s">
        <v>437</v>
      </c>
      <c r="BI41" s="44" t="s">
        <v>437</v>
      </c>
      <c r="BJ41" s="44" t="s">
        <v>529</v>
      </c>
    </row>
    <row r="42" spans="1:62" ht="18.600000000000001" thickBot="1" x14ac:dyDescent="0.3">
      <c r="A42" s="39"/>
      <c r="AC42" s="49">
        <f>RANK(AC23,AC$8:AC$23,0)</f>
        <v>7</v>
      </c>
      <c r="AD42">
        <f t="shared" si="20"/>
        <v>-2</v>
      </c>
      <c r="AF42" s="49">
        <f>RANK(AF23,AF$8:AF$23,1)</f>
        <v>9</v>
      </c>
      <c r="AI42" s="39"/>
      <c r="BC42" s="39"/>
    </row>
    <row r="43" spans="1:62" ht="13.8" thickBot="1" x14ac:dyDescent="0.3">
      <c r="A43" s="43" t="s">
        <v>341</v>
      </c>
      <c r="B43" s="51" t="s">
        <v>202</v>
      </c>
      <c r="C43" s="43" t="s">
        <v>203</v>
      </c>
      <c r="D43" s="51" t="s">
        <v>204</v>
      </c>
      <c r="E43" s="51" t="s">
        <v>205</v>
      </c>
      <c r="F43" s="43" t="s">
        <v>206</v>
      </c>
      <c r="G43" s="43" t="s">
        <v>207</v>
      </c>
      <c r="H43" s="43" t="s">
        <v>208</v>
      </c>
      <c r="I43" s="43" t="s">
        <v>209</v>
      </c>
      <c r="J43" s="43" t="s">
        <v>210</v>
      </c>
      <c r="K43" s="51" t="s">
        <v>211</v>
      </c>
      <c r="L43" s="43" t="s">
        <v>212</v>
      </c>
      <c r="M43" s="43" t="s">
        <v>213</v>
      </c>
      <c r="N43" s="43" t="s">
        <v>214</v>
      </c>
      <c r="O43" s="43" t="s">
        <v>215</v>
      </c>
      <c r="P43" s="51" t="s">
        <v>216</v>
      </c>
      <c r="Q43" s="51" t="s">
        <v>217</v>
      </c>
      <c r="R43" s="51" t="s">
        <v>218</v>
      </c>
      <c r="AI43" s="43" t="s">
        <v>341</v>
      </c>
      <c r="AJ43" s="43" t="s">
        <v>202</v>
      </c>
      <c r="AK43" s="43" t="s">
        <v>203</v>
      </c>
      <c r="AL43" s="43" t="s">
        <v>204</v>
      </c>
      <c r="AM43" s="43" t="s">
        <v>205</v>
      </c>
      <c r="AN43" s="43" t="s">
        <v>206</v>
      </c>
      <c r="AO43" s="43" t="s">
        <v>207</v>
      </c>
      <c r="AP43" s="43" t="s">
        <v>208</v>
      </c>
      <c r="BC43" s="43" t="s">
        <v>341</v>
      </c>
      <c r="BD43" s="43" t="s">
        <v>202</v>
      </c>
      <c r="BE43" s="43" t="s">
        <v>203</v>
      </c>
      <c r="BF43" s="43" t="s">
        <v>204</v>
      </c>
      <c r="BG43" s="43" t="s">
        <v>205</v>
      </c>
      <c r="BH43" s="43" t="s">
        <v>206</v>
      </c>
      <c r="BI43" s="43" t="s">
        <v>207</v>
      </c>
      <c r="BJ43" s="43" t="s">
        <v>208</v>
      </c>
    </row>
    <row r="44" spans="1:62" ht="13.8" thickBot="1" x14ac:dyDescent="0.3">
      <c r="A44" s="43" t="s">
        <v>237</v>
      </c>
      <c r="B44" s="52">
        <v>15</v>
      </c>
      <c r="C44" s="44">
        <v>72</v>
      </c>
      <c r="D44" s="52">
        <v>15</v>
      </c>
      <c r="E44" s="52">
        <v>15</v>
      </c>
      <c r="F44" s="44">
        <v>221</v>
      </c>
      <c r="G44" s="44">
        <v>125</v>
      </c>
      <c r="H44" s="44">
        <v>61</v>
      </c>
      <c r="I44" s="44">
        <v>466</v>
      </c>
      <c r="J44" s="44">
        <v>221</v>
      </c>
      <c r="K44" s="52">
        <v>15</v>
      </c>
      <c r="L44" s="44">
        <v>223</v>
      </c>
      <c r="M44" s="44">
        <v>156</v>
      </c>
      <c r="N44" s="44">
        <v>281</v>
      </c>
      <c r="O44" s="44">
        <v>152</v>
      </c>
      <c r="P44" s="52">
        <v>15</v>
      </c>
      <c r="Q44" s="52">
        <v>15</v>
      </c>
      <c r="R44" s="52">
        <v>15</v>
      </c>
      <c r="AD44">
        <f>MAX(AD27:AD42)</f>
        <v>5</v>
      </c>
      <c r="AE44" s="9" t="s">
        <v>541</v>
      </c>
      <c r="AI44" s="43" t="s">
        <v>237</v>
      </c>
      <c r="AJ44" s="44">
        <v>66.900000000000006</v>
      </c>
      <c r="AK44" s="44">
        <v>19</v>
      </c>
      <c r="AL44" s="44">
        <v>15</v>
      </c>
      <c r="AM44" s="44">
        <v>927.1</v>
      </c>
      <c r="AN44" s="44">
        <v>35.4</v>
      </c>
      <c r="AO44" s="44">
        <v>41.4</v>
      </c>
      <c r="AP44" s="44">
        <v>98.8</v>
      </c>
      <c r="BC44" s="43" t="s">
        <v>237</v>
      </c>
      <c r="BD44" s="44">
        <v>64.599999999999994</v>
      </c>
      <c r="BE44" s="44">
        <v>19</v>
      </c>
      <c r="BF44" s="44">
        <v>15</v>
      </c>
      <c r="BG44" s="44">
        <v>483.5</v>
      </c>
      <c r="BH44" s="44">
        <v>33.1</v>
      </c>
      <c r="BI44" s="44">
        <v>41.1</v>
      </c>
      <c r="BJ44" s="44">
        <v>541.6</v>
      </c>
    </row>
    <row r="45" spans="1:62" ht="13.8" thickBot="1" x14ac:dyDescent="0.3">
      <c r="A45" s="43" t="s">
        <v>248</v>
      </c>
      <c r="B45" s="52">
        <v>14</v>
      </c>
      <c r="C45" s="44">
        <v>71</v>
      </c>
      <c r="D45" s="52">
        <v>14</v>
      </c>
      <c r="E45" s="52">
        <v>14</v>
      </c>
      <c r="F45" s="44">
        <v>220</v>
      </c>
      <c r="G45" s="44">
        <v>14</v>
      </c>
      <c r="H45" s="44">
        <v>60</v>
      </c>
      <c r="I45" s="44">
        <v>215</v>
      </c>
      <c r="J45" s="44">
        <v>220</v>
      </c>
      <c r="K45" s="52">
        <v>14</v>
      </c>
      <c r="L45" s="44">
        <v>222</v>
      </c>
      <c r="M45" s="44">
        <v>155</v>
      </c>
      <c r="N45" s="44">
        <v>230</v>
      </c>
      <c r="O45" s="44">
        <v>151</v>
      </c>
      <c r="P45" s="52">
        <v>14</v>
      </c>
      <c r="Q45" s="52">
        <v>14</v>
      </c>
      <c r="R45" s="52">
        <v>14</v>
      </c>
      <c r="AD45">
        <f>MIN(AD27:AD42)</f>
        <v>-7</v>
      </c>
      <c r="AE45" s="9" t="s">
        <v>542</v>
      </c>
      <c r="AI45" s="43" t="s">
        <v>248</v>
      </c>
      <c r="AJ45" s="44">
        <v>14</v>
      </c>
      <c r="AK45" s="44">
        <v>17.5</v>
      </c>
      <c r="AL45" s="44">
        <v>14</v>
      </c>
      <c r="AM45" s="44">
        <v>854.3</v>
      </c>
      <c r="AN45" s="44">
        <v>34.4</v>
      </c>
      <c r="AO45" s="44">
        <v>40.4</v>
      </c>
      <c r="AP45" s="44">
        <v>97.8</v>
      </c>
      <c r="BC45" s="43" t="s">
        <v>248</v>
      </c>
      <c r="BD45" s="44">
        <v>63.6</v>
      </c>
      <c r="BE45" s="44">
        <v>18</v>
      </c>
      <c r="BF45" s="44">
        <v>14</v>
      </c>
      <c r="BG45" s="44">
        <v>482.5</v>
      </c>
      <c r="BH45" s="44">
        <v>17</v>
      </c>
      <c r="BI45" s="44">
        <v>40.1</v>
      </c>
      <c r="BJ45" s="44">
        <v>540.6</v>
      </c>
    </row>
    <row r="46" spans="1:62" ht="13.8" thickBot="1" x14ac:dyDescent="0.3">
      <c r="A46" s="43" t="s">
        <v>258</v>
      </c>
      <c r="B46" s="52">
        <v>13</v>
      </c>
      <c r="C46" s="44">
        <v>70</v>
      </c>
      <c r="D46" s="52">
        <v>13</v>
      </c>
      <c r="E46" s="52">
        <v>13</v>
      </c>
      <c r="F46" s="44">
        <v>219</v>
      </c>
      <c r="G46" s="44">
        <v>13</v>
      </c>
      <c r="H46" s="44">
        <v>59</v>
      </c>
      <c r="I46" s="44">
        <v>214</v>
      </c>
      <c r="J46" s="44">
        <v>219</v>
      </c>
      <c r="K46" s="52">
        <v>13</v>
      </c>
      <c r="L46" s="44">
        <v>221</v>
      </c>
      <c r="M46" s="44">
        <v>154</v>
      </c>
      <c r="N46" s="44">
        <v>229</v>
      </c>
      <c r="O46" s="44">
        <v>150</v>
      </c>
      <c r="P46" s="52">
        <v>13</v>
      </c>
      <c r="Q46" s="52">
        <v>13</v>
      </c>
      <c r="R46" s="52">
        <v>13</v>
      </c>
      <c r="AI46" s="43" t="s">
        <v>258</v>
      </c>
      <c r="AJ46" s="44">
        <v>13</v>
      </c>
      <c r="AK46" s="44">
        <v>16.5</v>
      </c>
      <c r="AL46" s="44">
        <v>13</v>
      </c>
      <c r="AM46" s="44">
        <v>853.3</v>
      </c>
      <c r="AN46" s="44">
        <v>33.4</v>
      </c>
      <c r="AO46" s="44">
        <v>39.4</v>
      </c>
      <c r="AP46" s="44">
        <v>96.8</v>
      </c>
      <c r="BC46" s="43" t="s">
        <v>258</v>
      </c>
      <c r="BD46" s="44">
        <v>62.6</v>
      </c>
      <c r="BE46" s="44">
        <v>17</v>
      </c>
      <c r="BF46" s="44">
        <v>13</v>
      </c>
      <c r="BG46" s="44">
        <v>481.5</v>
      </c>
      <c r="BH46" s="44">
        <v>16</v>
      </c>
      <c r="BI46" s="44">
        <v>39.1</v>
      </c>
      <c r="BJ46" s="44">
        <v>539.6</v>
      </c>
    </row>
    <row r="47" spans="1:62" ht="13.8" thickBot="1" x14ac:dyDescent="0.3">
      <c r="A47" s="43" t="s">
        <v>267</v>
      </c>
      <c r="B47" s="52">
        <v>12</v>
      </c>
      <c r="C47" s="44">
        <v>69</v>
      </c>
      <c r="D47" s="52">
        <v>12</v>
      </c>
      <c r="E47" s="52">
        <v>12</v>
      </c>
      <c r="F47" s="44">
        <v>218</v>
      </c>
      <c r="G47" s="44">
        <v>12</v>
      </c>
      <c r="H47" s="44">
        <v>58</v>
      </c>
      <c r="I47" s="44">
        <v>213</v>
      </c>
      <c r="J47" s="44">
        <v>218</v>
      </c>
      <c r="K47" s="52">
        <v>12</v>
      </c>
      <c r="L47" s="44">
        <v>79</v>
      </c>
      <c r="M47" s="44">
        <v>153</v>
      </c>
      <c r="N47" s="44">
        <v>228</v>
      </c>
      <c r="O47" s="44">
        <v>149</v>
      </c>
      <c r="P47" s="52">
        <v>12</v>
      </c>
      <c r="Q47" s="52">
        <v>12</v>
      </c>
      <c r="R47" s="52">
        <v>12</v>
      </c>
      <c r="AI47" s="43" t="s">
        <v>267</v>
      </c>
      <c r="AJ47" s="44">
        <v>12</v>
      </c>
      <c r="AK47" s="44">
        <v>15.5</v>
      </c>
      <c r="AL47" s="44">
        <v>12</v>
      </c>
      <c r="AM47" s="44">
        <v>852.3</v>
      </c>
      <c r="AN47" s="44">
        <v>30.4</v>
      </c>
      <c r="AO47" s="44">
        <v>38.4</v>
      </c>
      <c r="AP47" s="44">
        <v>95.8</v>
      </c>
      <c r="BC47" s="43" t="s">
        <v>267</v>
      </c>
      <c r="BD47" s="44">
        <v>61.6</v>
      </c>
      <c r="BE47" s="44">
        <v>16</v>
      </c>
      <c r="BF47" s="44">
        <v>12</v>
      </c>
      <c r="BG47" s="44">
        <v>471.4</v>
      </c>
      <c r="BH47" s="44">
        <v>15</v>
      </c>
      <c r="BI47" s="44">
        <v>38.1</v>
      </c>
      <c r="BJ47" s="44">
        <v>457.4</v>
      </c>
    </row>
    <row r="48" spans="1:62" ht="13.8" thickBot="1" x14ac:dyDescent="0.3">
      <c r="A48" s="43" t="s">
        <v>277</v>
      </c>
      <c r="B48" s="52">
        <v>11</v>
      </c>
      <c r="C48" s="44">
        <v>11</v>
      </c>
      <c r="D48" s="52">
        <v>11</v>
      </c>
      <c r="E48" s="52">
        <v>11</v>
      </c>
      <c r="F48" s="44">
        <v>217</v>
      </c>
      <c r="G48" s="44">
        <v>11</v>
      </c>
      <c r="H48" s="44">
        <v>57</v>
      </c>
      <c r="I48" s="44">
        <v>177</v>
      </c>
      <c r="J48" s="44">
        <v>217</v>
      </c>
      <c r="K48" s="52">
        <v>11</v>
      </c>
      <c r="L48" s="44">
        <v>78</v>
      </c>
      <c r="M48" s="44">
        <v>152</v>
      </c>
      <c r="N48" s="44">
        <v>227</v>
      </c>
      <c r="O48" s="44">
        <v>148</v>
      </c>
      <c r="P48" s="52">
        <v>11</v>
      </c>
      <c r="Q48" s="52">
        <v>11</v>
      </c>
      <c r="R48" s="52">
        <v>11</v>
      </c>
      <c r="AI48" s="43" t="s">
        <v>277</v>
      </c>
      <c r="AJ48" s="44">
        <v>11</v>
      </c>
      <c r="AK48" s="44">
        <v>14.5</v>
      </c>
      <c r="AL48" s="44">
        <v>11</v>
      </c>
      <c r="AM48" s="44">
        <v>851.3</v>
      </c>
      <c r="AN48" s="44">
        <v>29.4</v>
      </c>
      <c r="AO48" s="44">
        <v>37.4</v>
      </c>
      <c r="AP48" s="44">
        <v>94.8</v>
      </c>
      <c r="BC48" s="43" t="s">
        <v>277</v>
      </c>
      <c r="BD48" s="44">
        <v>60.6</v>
      </c>
      <c r="BE48" s="44">
        <v>15</v>
      </c>
      <c r="BF48" s="44">
        <v>11</v>
      </c>
      <c r="BG48" s="44">
        <v>454.9</v>
      </c>
      <c r="BH48" s="44">
        <v>12</v>
      </c>
      <c r="BI48" s="44">
        <v>37.1</v>
      </c>
      <c r="BJ48" s="44">
        <v>456.4</v>
      </c>
    </row>
    <row r="49" spans="1:66" ht="13.8" thickBot="1" x14ac:dyDescent="0.3">
      <c r="A49" s="43" t="s">
        <v>285</v>
      </c>
      <c r="B49" s="52">
        <v>10</v>
      </c>
      <c r="C49" s="44">
        <v>10</v>
      </c>
      <c r="D49" s="52">
        <v>10</v>
      </c>
      <c r="E49" s="52">
        <v>10</v>
      </c>
      <c r="F49" s="44">
        <v>216</v>
      </c>
      <c r="G49" s="44">
        <v>10</v>
      </c>
      <c r="H49" s="44">
        <v>56</v>
      </c>
      <c r="I49" s="44">
        <v>176</v>
      </c>
      <c r="J49" s="44">
        <v>216</v>
      </c>
      <c r="K49" s="52">
        <v>10</v>
      </c>
      <c r="L49" s="44">
        <v>77</v>
      </c>
      <c r="M49" s="44">
        <v>151</v>
      </c>
      <c r="N49" s="44">
        <v>226</v>
      </c>
      <c r="O49" s="44">
        <v>147</v>
      </c>
      <c r="P49" s="52">
        <v>10</v>
      </c>
      <c r="Q49" s="52">
        <v>10</v>
      </c>
      <c r="R49" s="52">
        <v>10</v>
      </c>
      <c r="AI49" s="43" t="s">
        <v>285</v>
      </c>
      <c r="AJ49" s="44">
        <v>10</v>
      </c>
      <c r="AK49" s="44">
        <v>13.5</v>
      </c>
      <c r="AL49" s="44">
        <v>10</v>
      </c>
      <c r="AM49" s="44">
        <v>848.8</v>
      </c>
      <c r="AN49" s="44">
        <v>27.4</v>
      </c>
      <c r="AO49" s="44">
        <v>36.4</v>
      </c>
      <c r="AP49" s="44">
        <v>93.8</v>
      </c>
      <c r="BC49" s="43" t="s">
        <v>285</v>
      </c>
      <c r="BD49" s="44">
        <v>59.6</v>
      </c>
      <c r="BE49" s="44">
        <v>14</v>
      </c>
      <c r="BF49" s="44">
        <v>10</v>
      </c>
      <c r="BG49" s="44">
        <v>453.9</v>
      </c>
      <c r="BH49" s="44">
        <v>11</v>
      </c>
      <c r="BI49" s="44">
        <v>36.1</v>
      </c>
      <c r="BJ49" s="44">
        <v>455.4</v>
      </c>
    </row>
    <row r="50" spans="1:66" ht="13.8" thickBot="1" x14ac:dyDescent="0.3">
      <c r="A50" s="43" t="s">
        <v>293</v>
      </c>
      <c r="B50" s="52">
        <v>9</v>
      </c>
      <c r="C50" s="44">
        <v>9</v>
      </c>
      <c r="D50" s="52">
        <v>9</v>
      </c>
      <c r="E50" s="52">
        <v>9</v>
      </c>
      <c r="F50" s="44">
        <v>215</v>
      </c>
      <c r="G50" s="44">
        <v>9</v>
      </c>
      <c r="H50" s="44">
        <v>55</v>
      </c>
      <c r="I50" s="44">
        <v>175</v>
      </c>
      <c r="J50" s="44">
        <v>9</v>
      </c>
      <c r="K50" s="52">
        <v>9</v>
      </c>
      <c r="L50" s="44">
        <v>76</v>
      </c>
      <c r="M50" s="44">
        <v>150</v>
      </c>
      <c r="N50" s="44">
        <v>225</v>
      </c>
      <c r="O50" s="44">
        <v>146</v>
      </c>
      <c r="P50" s="52">
        <v>9</v>
      </c>
      <c r="Q50" s="52">
        <v>9</v>
      </c>
      <c r="R50" s="52">
        <v>9</v>
      </c>
      <c r="AI50" s="43" t="s">
        <v>293</v>
      </c>
      <c r="AJ50" s="44">
        <v>9</v>
      </c>
      <c r="AK50" s="44">
        <v>12.5</v>
      </c>
      <c r="AL50" s="44">
        <v>9</v>
      </c>
      <c r="AM50" s="44">
        <v>847.8</v>
      </c>
      <c r="AN50" s="44">
        <v>26.4</v>
      </c>
      <c r="AO50" s="44">
        <v>35.4</v>
      </c>
      <c r="AP50" s="44">
        <v>92.8</v>
      </c>
      <c r="BC50" s="43" t="s">
        <v>293</v>
      </c>
      <c r="BD50" s="44">
        <v>58.6</v>
      </c>
      <c r="BE50" s="44">
        <v>9.5</v>
      </c>
      <c r="BF50" s="44">
        <v>9</v>
      </c>
      <c r="BG50" s="44">
        <v>437.9</v>
      </c>
      <c r="BH50" s="44">
        <v>10</v>
      </c>
      <c r="BI50" s="44">
        <v>35.1</v>
      </c>
      <c r="BJ50" s="44">
        <v>454.4</v>
      </c>
    </row>
    <row r="51" spans="1:66" ht="13.8" thickBot="1" x14ac:dyDescent="0.3">
      <c r="A51" s="43" t="s">
        <v>300</v>
      </c>
      <c r="B51" s="52">
        <v>8</v>
      </c>
      <c r="C51" s="44">
        <v>8</v>
      </c>
      <c r="D51" s="52">
        <v>8</v>
      </c>
      <c r="E51" s="52">
        <v>8</v>
      </c>
      <c r="F51" s="44">
        <v>214</v>
      </c>
      <c r="G51" s="44">
        <v>8</v>
      </c>
      <c r="H51" s="44">
        <v>54</v>
      </c>
      <c r="I51" s="44">
        <v>174</v>
      </c>
      <c r="J51" s="44">
        <v>8</v>
      </c>
      <c r="K51" s="52">
        <v>8</v>
      </c>
      <c r="L51" s="44">
        <v>75</v>
      </c>
      <c r="M51" s="44">
        <v>149</v>
      </c>
      <c r="N51" s="44">
        <v>8</v>
      </c>
      <c r="O51" s="44">
        <v>145</v>
      </c>
      <c r="P51" s="52">
        <v>8</v>
      </c>
      <c r="Q51" s="52">
        <v>8</v>
      </c>
      <c r="R51" s="52">
        <v>8</v>
      </c>
      <c r="AI51" s="43" t="s">
        <v>300</v>
      </c>
      <c r="AJ51" s="44">
        <v>8</v>
      </c>
      <c r="AK51" s="44">
        <v>11.5</v>
      </c>
      <c r="AL51" s="44">
        <v>8</v>
      </c>
      <c r="AM51" s="44">
        <v>846.8</v>
      </c>
      <c r="AN51" s="44">
        <v>25.4</v>
      </c>
      <c r="AO51" s="44">
        <v>8</v>
      </c>
      <c r="AP51" s="44">
        <v>89.8</v>
      </c>
      <c r="BC51" s="43" t="s">
        <v>300</v>
      </c>
      <c r="BD51" s="44">
        <v>57.6</v>
      </c>
      <c r="BE51" s="44">
        <v>8.5</v>
      </c>
      <c r="BF51" s="44">
        <v>8</v>
      </c>
      <c r="BG51" s="44">
        <v>436.9</v>
      </c>
      <c r="BH51" s="44">
        <v>9</v>
      </c>
      <c r="BI51" s="44">
        <v>34.1</v>
      </c>
      <c r="BJ51" s="44">
        <v>453.4</v>
      </c>
    </row>
    <row r="52" spans="1:66" ht="13.8" thickBot="1" x14ac:dyDescent="0.3">
      <c r="A52" s="43" t="s">
        <v>306</v>
      </c>
      <c r="B52" s="52">
        <v>7</v>
      </c>
      <c r="C52" s="44">
        <v>7</v>
      </c>
      <c r="D52" s="52">
        <v>7</v>
      </c>
      <c r="E52" s="52">
        <v>7</v>
      </c>
      <c r="F52" s="44">
        <v>213</v>
      </c>
      <c r="G52" s="44">
        <v>7</v>
      </c>
      <c r="H52" s="44">
        <v>53</v>
      </c>
      <c r="I52" s="44">
        <v>173</v>
      </c>
      <c r="J52" s="44">
        <v>7</v>
      </c>
      <c r="K52" s="52">
        <v>7</v>
      </c>
      <c r="L52" s="44">
        <v>74</v>
      </c>
      <c r="M52" s="44">
        <v>148</v>
      </c>
      <c r="N52" s="44">
        <v>7</v>
      </c>
      <c r="O52" s="44">
        <v>69</v>
      </c>
      <c r="P52" s="52">
        <v>7</v>
      </c>
      <c r="Q52" s="52">
        <v>7</v>
      </c>
      <c r="R52" s="52">
        <v>7</v>
      </c>
      <c r="AI52" s="43" t="s">
        <v>306</v>
      </c>
      <c r="AJ52" s="44">
        <v>7</v>
      </c>
      <c r="AK52" s="44">
        <v>10.5</v>
      </c>
      <c r="AL52" s="44">
        <v>7</v>
      </c>
      <c r="AM52" s="44">
        <v>845.8</v>
      </c>
      <c r="AN52" s="44">
        <v>24.5</v>
      </c>
      <c r="AO52" s="44">
        <v>7</v>
      </c>
      <c r="AP52" s="44">
        <v>88.8</v>
      </c>
      <c r="BC52" s="43" t="s">
        <v>306</v>
      </c>
      <c r="BD52" s="44">
        <v>56.6</v>
      </c>
      <c r="BE52" s="44">
        <v>7.5</v>
      </c>
      <c r="BF52" s="44">
        <v>7</v>
      </c>
      <c r="BG52" s="44">
        <v>435.9</v>
      </c>
      <c r="BH52" s="44">
        <v>8</v>
      </c>
      <c r="BI52" s="44">
        <v>33.1</v>
      </c>
      <c r="BJ52" s="44">
        <v>452.4</v>
      </c>
    </row>
    <row r="53" spans="1:66" ht="13.8" thickBot="1" x14ac:dyDescent="0.3">
      <c r="A53" s="43" t="s">
        <v>311</v>
      </c>
      <c r="B53" s="52">
        <v>6</v>
      </c>
      <c r="C53" s="44">
        <v>6</v>
      </c>
      <c r="D53" s="52">
        <v>6</v>
      </c>
      <c r="E53" s="52">
        <v>6</v>
      </c>
      <c r="F53" s="44">
        <v>212</v>
      </c>
      <c r="G53" s="44">
        <v>6</v>
      </c>
      <c r="H53" s="44">
        <v>52</v>
      </c>
      <c r="I53" s="44">
        <v>172</v>
      </c>
      <c r="J53" s="44">
        <v>6</v>
      </c>
      <c r="K53" s="52">
        <v>6</v>
      </c>
      <c r="L53" s="44">
        <v>73</v>
      </c>
      <c r="M53" s="44">
        <v>147</v>
      </c>
      <c r="N53" s="44">
        <v>6</v>
      </c>
      <c r="O53" s="44">
        <v>68</v>
      </c>
      <c r="P53" s="52">
        <v>6</v>
      </c>
      <c r="Q53" s="52">
        <v>6</v>
      </c>
      <c r="R53" s="52">
        <v>6</v>
      </c>
      <c r="AI53" s="43" t="s">
        <v>311</v>
      </c>
      <c r="AJ53" s="44">
        <v>6</v>
      </c>
      <c r="AK53" s="44">
        <v>9.5</v>
      </c>
      <c r="AL53" s="44">
        <v>6</v>
      </c>
      <c r="AM53" s="44">
        <v>844.8</v>
      </c>
      <c r="AN53" s="44">
        <v>23.5</v>
      </c>
      <c r="AO53" s="44">
        <v>6</v>
      </c>
      <c r="AP53" s="44">
        <v>87.8</v>
      </c>
      <c r="BC53" s="43" t="s">
        <v>311</v>
      </c>
      <c r="BD53" s="44">
        <v>55.6</v>
      </c>
      <c r="BE53" s="44">
        <v>6.5</v>
      </c>
      <c r="BF53" s="44">
        <v>6</v>
      </c>
      <c r="BG53" s="44">
        <v>434.9</v>
      </c>
      <c r="BH53" s="44">
        <v>7</v>
      </c>
      <c r="BI53" s="44">
        <v>6</v>
      </c>
      <c r="BJ53" s="44">
        <v>451.4</v>
      </c>
    </row>
    <row r="54" spans="1:66" ht="13.8" thickBot="1" x14ac:dyDescent="0.3">
      <c r="A54" s="43" t="s">
        <v>318</v>
      </c>
      <c r="B54" s="52">
        <v>5</v>
      </c>
      <c r="C54" s="44">
        <v>5</v>
      </c>
      <c r="D54" s="52">
        <v>5</v>
      </c>
      <c r="E54" s="52">
        <v>5</v>
      </c>
      <c r="F54" s="44">
        <v>135</v>
      </c>
      <c r="G54" s="44">
        <v>5</v>
      </c>
      <c r="H54" s="44">
        <v>51</v>
      </c>
      <c r="I54" s="44">
        <v>171</v>
      </c>
      <c r="J54" s="44">
        <v>5</v>
      </c>
      <c r="K54" s="52">
        <v>5</v>
      </c>
      <c r="L54" s="44">
        <v>72</v>
      </c>
      <c r="M54" s="44">
        <v>146</v>
      </c>
      <c r="N54" s="44">
        <v>5</v>
      </c>
      <c r="O54" s="44">
        <v>67</v>
      </c>
      <c r="P54" s="52">
        <v>5</v>
      </c>
      <c r="Q54" s="52">
        <v>5</v>
      </c>
      <c r="R54" s="52">
        <v>5</v>
      </c>
      <c r="AI54" s="43" t="s">
        <v>318</v>
      </c>
      <c r="AJ54" s="44">
        <v>5</v>
      </c>
      <c r="AK54" s="44">
        <v>8.5</v>
      </c>
      <c r="AL54" s="44">
        <v>5</v>
      </c>
      <c r="AM54" s="44">
        <v>826.8</v>
      </c>
      <c r="AN54" s="44">
        <v>22.5</v>
      </c>
      <c r="AO54" s="44">
        <v>5</v>
      </c>
      <c r="AP54" s="44">
        <v>86.8</v>
      </c>
      <c r="BC54" s="43" t="s">
        <v>318</v>
      </c>
      <c r="BD54" s="44">
        <v>54.6</v>
      </c>
      <c r="BE54" s="44">
        <v>5.5</v>
      </c>
      <c r="BF54" s="44">
        <v>5</v>
      </c>
      <c r="BG54" s="44">
        <v>433.9</v>
      </c>
      <c r="BH54" s="44">
        <v>6</v>
      </c>
      <c r="BI54" s="44">
        <v>5</v>
      </c>
      <c r="BJ54" s="44">
        <v>450.4</v>
      </c>
    </row>
    <row r="55" spans="1:66" ht="13.8" thickBot="1" x14ac:dyDescent="0.3">
      <c r="A55" s="43" t="s">
        <v>324</v>
      </c>
      <c r="B55" s="52">
        <v>4</v>
      </c>
      <c r="C55" s="44">
        <v>4</v>
      </c>
      <c r="D55" s="52">
        <v>4</v>
      </c>
      <c r="E55" s="52">
        <v>4</v>
      </c>
      <c r="F55" s="44">
        <v>134</v>
      </c>
      <c r="G55" s="44">
        <v>4</v>
      </c>
      <c r="H55" s="44">
        <v>50</v>
      </c>
      <c r="I55" s="44">
        <v>170</v>
      </c>
      <c r="J55" s="44">
        <v>4</v>
      </c>
      <c r="K55" s="52">
        <v>4</v>
      </c>
      <c r="L55" s="44">
        <v>71</v>
      </c>
      <c r="M55" s="44">
        <v>145</v>
      </c>
      <c r="N55" s="44">
        <v>4</v>
      </c>
      <c r="O55" s="44">
        <v>4</v>
      </c>
      <c r="P55" s="52">
        <v>4</v>
      </c>
      <c r="Q55" s="52">
        <v>4</v>
      </c>
      <c r="R55" s="52">
        <v>4</v>
      </c>
      <c r="AI55" s="43" t="s">
        <v>324</v>
      </c>
      <c r="AJ55" s="44">
        <v>4</v>
      </c>
      <c r="AK55" s="44">
        <v>4</v>
      </c>
      <c r="AL55" s="44">
        <v>4</v>
      </c>
      <c r="AM55" s="44">
        <v>825.9</v>
      </c>
      <c r="AN55" s="44">
        <v>21.5</v>
      </c>
      <c r="AO55" s="44">
        <v>4</v>
      </c>
      <c r="AP55" s="44">
        <v>85.8</v>
      </c>
      <c r="BC55" s="43" t="s">
        <v>324</v>
      </c>
      <c r="BD55" s="44">
        <v>53.6</v>
      </c>
      <c r="BE55" s="44">
        <v>4.5</v>
      </c>
      <c r="BF55" s="44">
        <v>4</v>
      </c>
      <c r="BG55" s="44">
        <v>431.4</v>
      </c>
      <c r="BH55" s="44">
        <v>4</v>
      </c>
      <c r="BI55" s="44">
        <v>4</v>
      </c>
      <c r="BJ55" s="44">
        <v>449.4</v>
      </c>
    </row>
    <row r="56" spans="1:66" ht="13.8" thickBot="1" x14ac:dyDescent="0.3">
      <c r="A56" s="43" t="s">
        <v>329</v>
      </c>
      <c r="B56" s="52">
        <v>3</v>
      </c>
      <c r="C56" s="44">
        <v>3</v>
      </c>
      <c r="D56" s="52">
        <v>3</v>
      </c>
      <c r="E56" s="52">
        <v>3</v>
      </c>
      <c r="F56" s="44">
        <v>3</v>
      </c>
      <c r="G56" s="44">
        <v>3</v>
      </c>
      <c r="H56" s="44">
        <v>3</v>
      </c>
      <c r="I56" s="44">
        <v>169</v>
      </c>
      <c r="J56" s="44">
        <v>3</v>
      </c>
      <c r="K56" s="52">
        <v>3</v>
      </c>
      <c r="L56" s="44">
        <v>70</v>
      </c>
      <c r="M56" s="44">
        <v>144</v>
      </c>
      <c r="N56" s="44">
        <v>3</v>
      </c>
      <c r="O56" s="44">
        <v>3</v>
      </c>
      <c r="P56" s="52">
        <v>3</v>
      </c>
      <c r="Q56" s="52">
        <v>3</v>
      </c>
      <c r="R56" s="52">
        <v>3</v>
      </c>
      <c r="AI56" s="43" t="s">
        <v>329</v>
      </c>
      <c r="AJ56" s="44">
        <v>3</v>
      </c>
      <c r="AK56" s="44">
        <v>3</v>
      </c>
      <c r="AL56" s="44">
        <v>3</v>
      </c>
      <c r="AM56" s="44">
        <v>810.9</v>
      </c>
      <c r="AN56" s="44">
        <v>20.5</v>
      </c>
      <c r="AO56" s="44">
        <v>3</v>
      </c>
      <c r="AP56" s="44">
        <v>54.4</v>
      </c>
      <c r="BC56" s="43" t="s">
        <v>329</v>
      </c>
      <c r="BD56" s="44">
        <v>52.6</v>
      </c>
      <c r="BE56" s="44">
        <v>3.5</v>
      </c>
      <c r="BF56" s="44">
        <v>3</v>
      </c>
      <c r="BG56" s="44">
        <v>430.4</v>
      </c>
      <c r="BH56" s="44">
        <v>3</v>
      </c>
      <c r="BI56" s="44">
        <v>3</v>
      </c>
      <c r="BJ56" s="44">
        <v>448.4</v>
      </c>
    </row>
    <row r="57" spans="1:66" ht="13.8" thickBot="1" x14ac:dyDescent="0.3">
      <c r="A57" s="43" t="s">
        <v>333</v>
      </c>
      <c r="B57" s="52">
        <v>2</v>
      </c>
      <c r="C57" s="44">
        <v>2</v>
      </c>
      <c r="D57" s="52">
        <v>2</v>
      </c>
      <c r="E57" s="52">
        <v>2</v>
      </c>
      <c r="F57" s="44">
        <v>2</v>
      </c>
      <c r="G57" s="44">
        <v>2</v>
      </c>
      <c r="H57" s="44">
        <v>2</v>
      </c>
      <c r="I57" s="44">
        <v>2</v>
      </c>
      <c r="J57" s="44">
        <v>2</v>
      </c>
      <c r="K57" s="52">
        <v>2</v>
      </c>
      <c r="L57" s="44">
        <v>69</v>
      </c>
      <c r="M57" s="44">
        <v>143</v>
      </c>
      <c r="N57" s="44">
        <v>2</v>
      </c>
      <c r="O57" s="44">
        <v>2</v>
      </c>
      <c r="P57" s="52">
        <v>2</v>
      </c>
      <c r="Q57" s="52">
        <v>2</v>
      </c>
      <c r="R57" s="52">
        <v>2</v>
      </c>
      <c r="AI57" s="43" t="s">
        <v>333</v>
      </c>
      <c r="AJ57" s="44">
        <v>2</v>
      </c>
      <c r="AK57" s="44">
        <v>2</v>
      </c>
      <c r="AL57" s="44">
        <v>2</v>
      </c>
      <c r="AM57" s="44">
        <v>800.9</v>
      </c>
      <c r="AN57" s="44">
        <v>19.5</v>
      </c>
      <c r="AO57" s="44">
        <v>2</v>
      </c>
      <c r="AP57" s="44">
        <v>2</v>
      </c>
      <c r="BC57" s="43" t="s">
        <v>333</v>
      </c>
      <c r="BD57" s="44">
        <v>11</v>
      </c>
      <c r="BE57" s="44">
        <v>2.5</v>
      </c>
      <c r="BF57" s="44">
        <v>2</v>
      </c>
      <c r="BG57" s="44">
        <v>429.4</v>
      </c>
      <c r="BH57" s="44">
        <v>2</v>
      </c>
      <c r="BI57" s="44">
        <v>2</v>
      </c>
      <c r="BJ57" s="44">
        <v>447.4</v>
      </c>
    </row>
    <row r="58" spans="1:66" ht="13.8" thickBot="1" x14ac:dyDescent="0.3">
      <c r="A58" s="43" t="s">
        <v>336</v>
      </c>
      <c r="B58" s="52">
        <v>1</v>
      </c>
      <c r="C58" s="44">
        <v>1</v>
      </c>
      <c r="D58" s="52">
        <v>1</v>
      </c>
      <c r="E58" s="52">
        <v>1</v>
      </c>
      <c r="F58" s="44">
        <v>1</v>
      </c>
      <c r="G58" s="44">
        <v>1</v>
      </c>
      <c r="H58" s="44">
        <v>1</v>
      </c>
      <c r="I58" s="44">
        <v>1</v>
      </c>
      <c r="J58" s="44">
        <v>1</v>
      </c>
      <c r="K58" s="52">
        <v>1</v>
      </c>
      <c r="L58" s="44">
        <v>1</v>
      </c>
      <c r="M58" s="44">
        <v>142</v>
      </c>
      <c r="N58" s="44">
        <v>1</v>
      </c>
      <c r="O58" s="44">
        <v>1</v>
      </c>
      <c r="P58" s="52">
        <v>1</v>
      </c>
      <c r="Q58" s="52">
        <v>1</v>
      </c>
      <c r="R58" s="52">
        <v>1</v>
      </c>
      <c r="AI58" s="43" t="s">
        <v>336</v>
      </c>
      <c r="AJ58" s="44">
        <v>1</v>
      </c>
      <c r="AK58" s="44">
        <v>1</v>
      </c>
      <c r="AL58" s="44">
        <v>1</v>
      </c>
      <c r="AM58" s="44">
        <v>799.9</v>
      </c>
      <c r="AN58" s="44">
        <v>18.5</v>
      </c>
      <c r="AO58" s="44">
        <v>1</v>
      </c>
      <c r="AP58" s="44">
        <v>1</v>
      </c>
      <c r="BC58" s="43" t="s">
        <v>336</v>
      </c>
      <c r="BD58" s="44">
        <v>10</v>
      </c>
      <c r="BE58" s="44">
        <v>1.5</v>
      </c>
      <c r="BF58" s="44">
        <v>1</v>
      </c>
      <c r="BG58" s="44">
        <v>428.4</v>
      </c>
      <c r="BH58" s="44">
        <v>1</v>
      </c>
      <c r="BI58" s="44">
        <v>1</v>
      </c>
      <c r="BJ58" s="44">
        <v>446.4</v>
      </c>
    </row>
    <row r="59" spans="1:66" ht="13.8" thickBot="1" x14ac:dyDescent="0.3">
      <c r="A59" s="43" t="s">
        <v>339</v>
      </c>
      <c r="B59" s="52">
        <v>0</v>
      </c>
      <c r="C59" s="44">
        <v>0</v>
      </c>
      <c r="D59" s="52">
        <v>0</v>
      </c>
      <c r="E59" s="52">
        <v>0</v>
      </c>
      <c r="F59" s="44">
        <v>0</v>
      </c>
      <c r="G59" s="44">
        <v>0</v>
      </c>
      <c r="H59" s="44">
        <v>0</v>
      </c>
      <c r="I59" s="44">
        <v>0</v>
      </c>
      <c r="J59" s="44">
        <v>0</v>
      </c>
      <c r="K59" s="52">
        <v>0</v>
      </c>
      <c r="L59" s="44">
        <v>0</v>
      </c>
      <c r="M59" s="44">
        <v>0</v>
      </c>
      <c r="N59" s="44">
        <v>0</v>
      </c>
      <c r="O59" s="44">
        <v>0</v>
      </c>
      <c r="P59" s="52">
        <v>0</v>
      </c>
      <c r="Q59" s="52">
        <v>0</v>
      </c>
      <c r="R59" s="52">
        <v>0</v>
      </c>
      <c r="AI59" s="43" t="s">
        <v>339</v>
      </c>
      <c r="AJ59" s="44">
        <v>0</v>
      </c>
      <c r="AK59" s="44">
        <v>0</v>
      </c>
      <c r="AL59" s="44">
        <v>0</v>
      </c>
      <c r="AM59" s="44">
        <v>798.9</v>
      </c>
      <c r="AN59" s="44">
        <v>0</v>
      </c>
      <c r="AO59" s="44">
        <v>0</v>
      </c>
      <c r="AP59" s="44">
        <v>0</v>
      </c>
      <c r="BC59" s="43" t="s">
        <v>339</v>
      </c>
      <c r="BD59" s="44">
        <v>0</v>
      </c>
      <c r="BE59" s="44">
        <v>0</v>
      </c>
      <c r="BF59" s="44">
        <v>0</v>
      </c>
      <c r="BG59" s="44">
        <v>358.2</v>
      </c>
      <c r="BH59" s="44">
        <v>0</v>
      </c>
      <c r="BI59" s="44">
        <v>0</v>
      </c>
      <c r="BJ59" s="44">
        <v>445.4</v>
      </c>
    </row>
    <row r="60" spans="1:66" ht="18.600000000000001" thickBot="1" x14ac:dyDescent="0.3">
      <c r="A60" s="39"/>
      <c r="AI60" s="39"/>
      <c r="BC60" s="39"/>
    </row>
    <row r="61" spans="1:66" ht="13.8" thickBot="1" x14ac:dyDescent="0.3">
      <c r="A61" s="43" t="s">
        <v>342</v>
      </c>
      <c r="B61" s="51" t="s">
        <v>202</v>
      </c>
      <c r="C61" s="43" t="s">
        <v>203</v>
      </c>
      <c r="D61" s="51" t="s">
        <v>204</v>
      </c>
      <c r="E61" s="51" t="s">
        <v>205</v>
      </c>
      <c r="F61" s="43" t="s">
        <v>206</v>
      </c>
      <c r="G61" s="43" t="s">
        <v>207</v>
      </c>
      <c r="H61" s="43" t="s">
        <v>208</v>
      </c>
      <c r="I61" s="43" t="s">
        <v>209</v>
      </c>
      <c r="J61" s="43" t="s">
        <v>210</v>
      </c>
      <c r="K61" s="51" t="s">
        <v>211</v>
      </c>
      <c r="L61" s="43" t="s">
        <v>212</v>
      </c>
      <c r="M61" s="43" t="s">
        <v>213</v>
      </c>
      <c r="N61" s="43" t="s">
        <v>214</v>
      </c>
      <c r="O61" s="43" t="s">
        <v>215</v>
      </c>
      <c r="P61" s="51" t="s">
        <v>216</v>
      </c>
      <c r="Q61" s="51" t="s">
        <v>217</v>
      </c>
      <c r="R61" s="51" t="s">
        <v>218</v>
      </c>
      <c r="S61" s="43" t="s">
        <v>343</v>
      </c>
      <c r="T61" s="43" t="s">
        <v>344</v>
      </c>
      <c r="U61" s="43" t="s">
        <v>345</v>
      </c>
      <c r="V61" s="43" t="s">
        <v>346</v>
      </c>
      <c r="AI61" s="43" t="s">
        <v>342</v>
      </c>
      <c r="AJ61" s="43" t="s">
        <v>202</v>
      </c>
      <c r="AK61" s="43" t="s">
        <v>203</v>
      </c>
      <c r="AL61" s="43" t="s">
        <v>204</v>
      </c>
      <c r="AM61" s="43" t="s">
        <v>205</v>
      </c>
      <c r="AN61" s="43" t="s">
        <v>206</v>
      </c>
      <c r="AO61" s="43" t="s">
        <v>207</v>
      </c>
      <c r="AP61" s="43" t="s">
        <v>208</v>
      </c>
      <c r="AQ61" s="43" t="s">
        <v>343</v>
      </c>
      <c r="AR61" s="43" t="s">
        <v>344</v>
      </c>
      <c r="AS61" s="43" t="s">
        <v>345</v>
      </c>
      <c r="AT61" s="43" t="s">
        <v>346</v>
      </c>
      <c r="BC61" s="43" t="s">
        <v>342</v>
      </c>
      <c r="BD61" s="43" t="s">
        <v>202</v>
      </c>
      <c r="BE61" s="43" t="s">
        <v>203</v>
      </c>
      <c r="BF61" s="43" t="s">
        <v>204</v>
      </c>
      <c r="BG61" s="43" t="s">
        <v>205</v>
      </c>
      <c r="BH61" s="43" t="s">
        <v>206</v>
      </c>
      <c r="BI61" s="43" t="s">
        <v>207</v>
      </c>
      <c r="BJ61" s="43" t="s">
        <v>208</v>
      </c>
      <c r="BK61" s="43" t="s">
        <v>343</v>
      </c>
      <c r="BL61" s="43" t="s">
        <v>344</v>
      </c>
      <c r="BM61" s="43" t="s">
        <v>345</v>
      </c>
      <c r="BN61" s="43" t="s">
        <v>346</v>
      </c>
    </row>
    <row r="62" spans="1:66" ht="13.8" thickBot="1" x14ac:dyDescent="0.3">
      <c r="A62" s="43" t="s">
        <v>220</v>
      </c>
      <c r="B62" s="52">
        <v>7</v>
      </c>
      <c r="C62" s="44">
        <v>3</v>
      </c>
      <c r="D62" s="52">
        <v>1</v>
      </c>
      <c r="E62" s="52">
        <v>9</v>
      </c>
      <c r="F62" s="44">
        <v>1</v>
      </c>
      <c r="G62" s="44">
        <v>5</v>
      </c>
      <c r="H62" s="44">
        <v>1</v>
      </c>
      <c r="I62" s="44">
        <v>174</v>
      </c>
      <c r="J62" s="44">
        <v>8</v>
      </c>
      <c r="K62" s="52">
        <v>7</v>
      </c>
      <c r="L62" s="44">
        <v>223</v>
      </c>
      <c r="M62" s="44">
        <v>154</v>
      </c>
      <c r="N62" s="44">
        <v>229</v>
      </c>
      <c r="O62" s="44">
        <v>152</v>
      </c>
      <c r="P62" s="52">
        <v>0</v>
      </c>
      <c r="Q62" s="52">
        <v>14</v>
      </c>
      <c r="R62" s="52">
        <v>11</v>
      </c>
      <c r="S62" s="44">
        <v>999</v>
      </c>
      <c r="T62" s="44">
        <v>1000</v>
      </c>
      <c r="U62" s="44">
        <v>1</v>
      </c>
      <c r="V62" s="44">
        <v>0.1</v>
      </c>
      <c r="AI62" s="43" t="s">
        <v>220</v>
      </c>
      <c r="AJ62" s="44">
        <v>7</v>
      </c>
      <c r="AK62" s="44">
        <v>1</v>
      </c>
      <c r="AL62" s="44">
        <v>9</v>
      </c>
      <c r="AM62" s="44">
        <v>845.8</v>
      </c>
      <c r="AN62" s="44">
        <v>0</v>
      </c>
      <c r="AO62" s="44">
        <v>40.4</v>
      </c>
      <c r="AP62" s="44">
        <v>94.8</v>
      </c>
      <c r="AQ62" s="44">
        <v>998</v>
      </c>
      <c r="AR62" s="44">
        <v>1000</v>
      </c>
      <c r="AS62" s="44">
        <v>2</v>
      </c>
      <c r="AT62" s="44">
        <v>0.2</v>
      </c>
      <c r="BC62" s="43" t="s">
        <v>220</v>
      </c>
      <c r="BD62" s="44">
        <v>57.6</v>
      </c>
      <c r="BE62" s="44">
        <v>18</v>
      </c>
      <c r="BF62" s="44">
        <v>6</v>
      </c>
      <c r="BG62" s="44">
        <v>436.9</v>
      </c>
      <c r="BH62" s="44">
        <v>33.1</v>
      </c>
      <c r="BI62" s="44">
        <v>1</v>
      </c>
      <c r="BJ62" s="44">
        <v>449.4</v>
      </c>
      <c r="BK62" s="44">
        <v>1002</v>
      </c>
      <c r="BL62" s="44">
        <v>1000</v>
      </c>
      <c r="BM62" s="44">
        <v>-2</v>
      </c>
      <c r="BN62" s="44">
        <v>-0.2</v>
      </c>
    </row>
    <row r="63" spans="1:66" ht="13.8" thickBot="1" x14ac:dyDescent="0.3">
      <c r="A63" s="43" t="s">
        <v>221</v>
      </c>
      <c r="B63" s="52">
        <v>3</v>
      </c>
      <c r="C63" s="44">
        <v>72</v>
      </c>
      <c r="D63" s="52">
        <v>15</v>
      </c>
      <c r="E63" s="52">
        <v>12</v>
      </c>
      <c r="F63" s="44">
        <v>213</v>
      </c>
      <c r="G63" s="44">
        <v>3</v>
      </c>
      <c r="H63" s="44">
        <v>59</v>
      </c>
      <c r="I63" s="44">
        <v>2</v>
      </c>
      <c r="J63" s="44">
        <v>221</v>
      </c>
      <c r="K63" s="52">
        <v>0</v>
      </c>
      <c r="L63" s="44">
        <v>73</v>
      </c>
      <c r="M63" s="44">
        <v>148</v>
      </c>
      <c r="N63" s="44">
        <v>4</v>
      </c>
      <c r="O63" s="44">
        <v>148</v>
      </c>
      <c r="P63" s="52">
        <v>15</v>
      </c>
      <c r="Q63" s="52">
        <v>9</v>
      </c>
      <c r="R63" s="52">
        <v>4</v>
      </c>
      <c r="S63" s="44">
        <v>1001</v>
      </c>
      <c r="T63" s="44">
        <v>1000</v>
      </c>
      <c r="U63" s="44">
        <v>-1</v>
      </c>
      <c r="V63" s="44">
        <v>-0.1</v>
      </c>
      <c r="AI63" s="43" t="s">
        <v>221</v>
      </c>
      <c r="AJ63" s="44">
        <v>3</v>
      </c>
      <c r="AK63" s="44">
        <v>19</v>
      </c>
      <c r="AL63" s="44">
        <v>12</v>
      </c>
      <c r="AM63" s="44">
        <v>798.9</v>
      </c>
      <c r="AN63" s="44">
        <v>35.4</v>
      </c>
      <c r="AO63" s="44">
        <v>35.4</v>
      </c>
      <c r="AP63" s="44">
        <v>85.8</v>
      </c>
      <c r="AQ63" s="44">
        <v>989.5</v>
      </c>
      <c r="AR63" s="44">
        <v>1000</v>
      </c>
      <c r="AS63" s="44">
        <v>10.5</v>
      </c>
      <c r="AT63" s="44">
        <v>1.05</v>
      </c>
      <c r="BC63" s="43" t="s">
        <v>221</v>
      </c>
      <c r="BD63" s="44">
        <v>61.6</v>
      </c>
      <c r="BE63" s="44">
        <v>0</v>
      </c>
      <c r="BF63" s="44">
        <v>3</v>
      </c>
      <c r="BG63" s="44">
        <v>483.5</v>
      </c>
      <c r="BH63" s="44">
        <v>0</v>
      </c>
      <c r="BI63" s="44">
        <v>6</v>
      </c>
      <c r="BJ63" s="44">
        <v>456.4</v>
      </c>
      <c r="BK63" s="44">
        <v>1010.5</v>
      </c>
      <c r="BL63" s="44">
        <v>1000</v>
      </c>
      <c r="BM63" s="44">
        <v>-10.5</v>
      </c>
      <c r="BN63" s="44">
        <v>-1.05</v>
      </c>
    </row>
    <row r="64" spans="1:66" ht="13.8" thickBot="1" x14ac:dyDescent="0.3">
      <c r="A64" s="43" t="s">
        <v>222</v>
      </c>
      <c r="B64" s="52">
        <v>10</v>
      </c>
      <c r="C64" s="44">
        <v>5</v>
      </c>
      <c r="D64" s="52">
        <v>13</v>
      </c>
      <c r="E64" s="52">
        <v>15</v>
      </c>
      <c r="F64" s="44">
        <v>134</v>
      </c>
      <c r="G64" s="44">
        <v>10</v>
      </c>
      <c r="H64" s="44">
        <v>61</v>
      </c>
      <c r="I64" s="44">
        <v>172</v>
      </c>
      <c r="J64" s="44">
        <v>5</v>
      </c>
      <c r="K64" s="52">
        <v>2</v>
      </c>
      <c r="L64" s="44">
        <v>1</v>
      </c>
      <c r="M64" s="44">
        <v>155</v>
      </c>
      <c r="N64" s="44">
        <v>230</v>
      </c>
      <c r="O64" s="44">
        <v>151</v>
      </c>
      <c r="P64" s="52">
        <v>15</v>
      </c>
      <c r="Q64" s="52">
        <v>14</v>
      </c>
      <c r="R64" s="52">
        <v>7</v>
      </c>
      <c r="S64" s="44">
        <v>1000</v>
      </c>
      <c r="T64" s="44">
        <v>1000</v>
      </c>
      <c r="U64" s="44">
        <v>0</v>
      </c>
      <c r="V64" s="44">
        <v>0</v>
      </c>
      <c r="AI64" s="43" t="s">
        <v>222</v>
      </c>
      <c r="AJ64" s="44">
        <v>10</v>
      </c>
      <c r="AK64" s="44">
        <v>16.5</v>
      </c>
      <c r="AL64" s="44">
        <v>15</v>
      </c>
      <c r="AM64" s="44">
        <v>800.9</v>
      </c>
      <c r="AN64" s="44">
        <v>35.4</v>
      </c>
      <c r="AO64" s="44">
        <v>40.4</v>
      </c>
      <c r="AP64" s="44">
        <v>88.8</v>
      </c>
      <c r="AQ64" s="44">
        <v>1007</v>
      </c>
      <c r="AR64" s="44">
        <v>1000</v>
      </c>
      <c r="AS64" s="44">
        <v>-7</v>
      </c>
      <c r="AT64" s="44">
        <v>-0.7</v>
      </c>
      <c r="BC64" s="43" t="s">
        <v>222</v>
      </c>
      <c r="BD64" s="44">
        <v>54.6</v>
      </c>
      <c r="BE64" s="44">
        <v>2.5</v>
      </c>
      <c r="BF64" s="44">
        <v>0</v>
      </c>
      <c r="BG64" s="44">
        <v>481.5</v>
      </c>
      <c r="BH64" s="44">
        <v>0</v>
      </c>
      <c r="BI64" s="44">
        <v>1</v>
      </c>
      <c r="BJ64" s="44">
        <v>453.4</v>
      </c>
      <c r="BK64" s="44">
        <v>993</v>
      </c>
      <c r="BL64" s="44">
        <v>1000</v>
      </c>
      <c r="BM64" s="44">
        <v>7</v>
      </c>
      <c r="BN64" s="44">
        <v>0.7</v>
      </c>
    </row>
    <row r="65" spans="1:66" ht="13.8" thickBot="1" x14ac:dyDescent="0.3">
      <c r="A65" s="43" t="s">
        <v>223</v>
      </c>
      <c r="B65" s="52">
        <v>12</v>
      </c>
      <c r="C65" s="44">
        <v>7</v>
      </c>
      <c r="D65" s="52">
        <v>13</v>
      </c>
      <c r="E65" s="52">
        <v>12</v>
      </c>
      <c r="F65" s="44">
        <v>221</v>
      </c>
      <c r="G65" s="44">
        <v>12</v>
      </c>
      <c r="H65" s="44">
        <v>60</v>
      </c>
      <c r="I65" s="44">
        <v>173</v>
      </c>
      <c r="J65" s="44">
        <v>7</v>
      </c>
      <c r="K65" s="52">
        <v>15</v>
      </c>
      <c r="L65" s="44">
        <v>79</v>
      </c>
      <c r="M65" s="44">
        <v>0</v>
      </c>
      <c r="N65" s="44">
        <v>227</v>
      </c>
      <c r="O65" s="44">
        <v>149</v>
      </c>
      <c r="P65" s="52">
        <v>10</v>
      </c>
      <c r="Q65" s="52">
        <v>1</v>
      </c>
      <c r="R65" s="52">
        <v>2</v>
      </c>
      <c r="S65" s="44">
        <v>1000</v>
      </c>
      <c r="T65" s="44">
        <v>1000</v>
      </c>
      <c r="U65" s="44">
        <v>0</v>
      </c>
      <c r="V65" s="44">
        <v>0</v>
      </c>
      <c r="AI65" s="43" t="s">
        <v>223</v>
      </c>
      <c r="AJ65" s="44">
        <v>12</v>
      </c>
      <c r="AK65" s="44">
        <v>16.5</v>
      </c>
      <c r="AL65" s="44">
        <v>12</v>
      </c>
      <c r="AM65" s="44">
        <v>927.1</v>
      </c>
      <c r="AN65" s="44">
        <v>27.4</v>
      </c>
      <c r="AO65" s="44">
        <v>1</v>
      </c>
      <c r="AP65" s="44">
        <v>2</v>
      </c>
      <c r="AQ65" s="44">
        <v>998</v>
      </c>
      <c r="AR65" s="44">
        <v>1000</v>
      </c>
      <c r="AS65" s="44">
        <v>2</v>
      </c>
      <c r="AT65" s="44">
        <v>0.2</v>
      </c>
      <c r="BC65" s="43" t="s">
        <v>223</v>
      </c>
      <c r="BD65" s="44">
        <v>52.6</v>
      </c>
      <c r="BE65" s="44">
        <v>2.5</v>
      </c>
      <c r="BF65" s="44">
        <v>3</v>
      </c>
      <c r="BG65" s="44">
        <v>358.2</v>
      </c>
      <c r="BH65" s="44">
        <v>6</v>
      </c>
      <c r="BI65" s="44">
        <v>40.1</v>
      </c>
      <c r="BJ65" s="44">
        <v>539.6</v>
      </c>
      <c r="BK65" s="44">
        <v>1002</v>
      </c>
      <c r="BL65" s="44">
        <v>1000</v>
      </c>
      <c r="BM65" s="44">
        <v>-2</v>
      </c>
      <c r="BN65" s="44">
        <v>-0.2</v>
      </c>
    </row>
    <row r="66" spans="1:66" ht="13.8" thickBot="1" x14ac:dyDescent="0.3">
      <c r="A66" s="43" t="s">
        <v>224</v>
      </c>
      <c r="B66" s="52">
        <v>8</v>
      </c>
      <c r="C66" s="44">
        <v>72</v>
      </c>
      <c r="D66" s="52">
        <v>5</v>
      </c>
      <c r="E66" s="52">
        <v>9</v>
      </c>
      <c r="F66" s="44">
        <v>217</v>
      </c>
      <c r="G66" s="44">
        <v>14</v>
      </c>
      <c r="H66" s="44">
        <v>52</v>
      </c>
      <c r="I66" s="44">
        <v>215</v>
      </c>
      <c r="J66" s="44">
        <v>6</v>
      </c>
      <c r="K66" s="52">
        <v>4</v>
      </c>
      <c r="L66" s="44">
        <v>75</v>
      </c>
      <c r="M66" s="44">
        <v>151</v>
      </c>
      <c r="N66" s="44">
        <v>6</v>
      </c>
      <c r="O66" s="44">
        <v>146</v>
      </c>
      <c r="P66" s="52">
        <v>4</v>
      </c>
      <c r="Q66" s="52">
        <v>11</v>
      </c>
      <c r="R66" s="52">
        <v>6</v>
      </c>
      <c r="S66" s="44">
        <v>1001</v>
      </c>
      <c r="T66" s="44">
        <v>1000</v>
      </c>
      <c r="U66" s="44">
        <v>-1</v>
      </c>
      <c r="V66" s="44">
        <v>-0.1</v>
      </c>
      <c r="AI66" s="43" t="s">
        <v>224</v>
      </c>
      <c r="AJ66" s="44">
        <v>8</v>
      </c>
      <c r="AK66" s="44">
        <v>8.5</v>
      </c>
      <c r="AL66" s="44">
        <v>9</v>
      </c>
      <c r="AM66" s="44">
        <v>825.9</v>
      </c>
      <c r="AN66" s="44">
        <v>21.5</v>
      </c>
      <c r="AO66" s="44">
        <v>37.4</v>
      </c>
      <c r="AP66" s="44">
        <v>87.8</v>
      </c>
      <c r="AQ66" s="44">
        <v>998</v>
      </c>
      <c r="AR66" s="44">
        <v>1000</v>
      </c>
      <c r="AS66" s="44">
        <v>2</v>
      </c>
      <c r="AT66" s="44">
        <v>0.2</v>
      </c>
      <c r="BC66" s="43" t="s">
        <v>224</v>
      </c>
      <c r="BD66" s="44">
        <v>56.6</v>
      </c>
      <c r="BE66" s="44">
        <v>14</v>
      </c>
      <c r="BF66" s="44">
        <v>6</v>
      </c>
      <c r="BG66" s="44">
        <v>454.9</v>
      </c>
      <c r="BH66" s="44">
        <v>12</v>
      </c>
      <c r="BI66" s="44">
        <v>4</v>
      </c>
      <c r="BJ66" s="44">
        <v>454.4</v>
      </c>
      <c r="BK66" s="44">
        <v>1002</v>
      </c>
      <c r="BL66" s="44">
        <v>1000</v>
      </c>
      <c r="BM66" s="44">
        <v>-2</v>
      </c>
      <c r="BN66" s="44">
        <v>-0.2</v>
      </c>
    </row>
    <row r="67" spans="1:66" ht="13.8" thickBot="1" x14ac:dyDescent="0.3">
      <c r="A67" s="43" t="s">
        <v>225</v>
      </c>
      <c r="B67" s="52">
        <v>3</v>
      </c>
      <c r="C67" s="44">
        <v>70</v>
      </c>
      <c r="D67" s="52">
        <v>13</v>
      </c>
      <c r="E67" s="52">
        <v>9</v>
      </c>
      <c r="F67" s="44">
        <v>134</v>
      </c>
      <c r="G67" s="44">
        <v>1</v>
      </c>
      <c r="H67" s="44">
        <v>53</v>
      </c>
      <c r="I67" s="44">
        <v>170</v>
      </c>
      <c r="J67" s="44">
        <v>2</v>
      </c>
      <c r="K67" s="52">
        <v>12</v>
      </c>
      <c r="L67" s="44">
        <v>221</v>
      </c>
      <c r="M67" s="44">
        <v>147</v>
      </c>
      <c r="N67" s="44">
        <v>5</v>
      </c>
      <c r="O67" s="44">
        <v>150</v>
      </c>
      <c r="P67" s="52">
        <v>2</v>
      </c>
      <c r="Q67" s="52">
        <v>4</v>
      </c>
      <c r="R67" s="52">
        <v>4</v>
      </c>
      <c r="S67" s="44">
        <v>1000</v>
      </c>
      <c r="T67" s="44">
        <v>1000</v>
      </c>
      <c r="U67" s="44">
        <v>0</v>
      </c>
      <c r="V67" s="44">
        <v>0</v>
      </c>
      <c r="AI67" s="43" t="s">
        <v>225</v>
      </c>
      <c r="AJ67" s="44">
        <v>3</v>
      </c>
      <c r="AK67" s="44">
        <v>16.5</v>
      </c>
      <c r="AL67" s="44">
        <v>9</v>
      </c>
      <c r="AM67" s="44">
        <v>852.3</v>
      </c>
      <c r="AN67" s="44">
        <v>19.5</v>
      </c>
      <c r="AO67" s="44">
        <v>4</v>
      </c>
      <c r="AP67" s="44">
        <v>85.8</v>
      </c>
      <c r="AQ67" s="44">
        <v>990</v>
      </c>
      <c r="AR67" s="44">
        <v>1000</v>
      </c>
      <c r="AS67" s="44">
        <v>10</v>
      </c>
      <c r="AT67" s="44">
        <v>1</v>
      </c>
      <c r="BC67" s="43" t="s">
        <v>225</v>
      </c>
      <c r="BD67" s="44">
        <v>61.6</v>
      </c>
      <c r="BE67" s="44">
        <v>2.5</v>
      </c>
      <c r="BF67" s="44">
        <v>6</v>
      </c>
      <c r="BG67" s="44">
        <v>430.4</v>
      </c>
      <c r="BH67" s="44">
        <v>16</v>
      </c>
      <c r="BI67" s="44">
        <v>37.1</v>
      </c>
      <c r="BJ67" s="44">
        <v>456.4</v>
      </c>
      <c r="BK67" s="44">
        <v>1010</v>
      </c>
      <c r="BL67" s="44">
        <v>1000</v>
      </c>
      <c r="BM67" s="44">
        <v>-10</v>
      </c>
      <c r="BN67" s="44">
        <v>-1</v>
      </c>
    </row>
    <row r="68" spans="1:66" ht="13.8" thickBot="1" x14ac:dyDescent="0.3">
      <c r="A68" s="43" t="s">
        <v>226</v>
      </c>
      <c r="B68" s="52">
        <v>3</v>
      </c>
      <c r="C68" s="44">
        <v>1</v>
      </c>
      <c r="D68" s="52">
        <v>15</v>
      </c>
      <c r="E68" s="52">
        <v>9</v>
      </c>
      <c r="F68" s="44">
        <v>219</v>
      </c>
      <c r="G68" s="44">
        <v>3</v>
      </c>
      <c r="H68" s="44">
        <v>55</v>
      </c>
      <c r="I68" s="44">
        <v>0</v>
      </c>
      <c r="J68" s="44">
        <v>2</v>
      </c>
      <c r="K68" s="52">
        <v>8</v>
      </c>
      <c r="L68" s="44">
        <v>222</v>
      </c>
      <c r="M68" s="44">
        <v>150</v>
      </c>
      <c r="N68" s="44">
        <v>281</v>
      </c>
      <c r="O68" s="44">
        <v>2</v>
      </c>
      <c r="P68" s="52">
        <v>10</v>
      </c>
      <c r="Q68" s="52">
        <v>6</v>
      </c>
      <c r="R68" s="52">
        <v>14</v>
      </c>
      <c r="S68" s="44">
        <v>1000</v>
      </c>
      <c r="T68" s="44">
        <v>1000</v>
      </c>
      <c r="U68" s="44">
        <v>0</v>
      </c>
      <c r="V68" s="44">
        <v>0</v>
      </c>
      <c r="AI68" s="43" t="s">
        <v>226</v>
      </c>
      <c r="AJ68" s="44">
        <v>3</v>
      </c>
      <c r="AK68" s="44">
        <v>19</v>
      </c>
      <c r="AL68" s="44">
        <v>9</v>
      </c>
      <c r="AM68" s="44">
        <v>846.8</v>
      </c>
      <c r="AN68" s="44">
        <v>27.4</v>
      </c>
      <c r="AO68" s="44">
        <v>6</v>
      </c>
      <c r="AP68" s="44">
        <v>97.8</v>
      </c>
      <c r="AQ68" s="44">
        <v>1009</v>
      </c>
      <c r="AR68" s="44">
        <v>1000</v>
      </c>
      <c r="AS68" s="44">
        <v>-9</v>
      </c>
      <c r="AT68" s="44">
        <v>-0.9</v>
      </c>
      <c r="BC68" s="43" t="s">
        <v>226</v>
      </c>
      <c r="BD68" s="44">
        <v>61.6</v>
      </c>
      <c r="BE68" s="44">
        <v>0</v>
      </c>
      <c r="BF68" s="44">
        <v>6</v>
      </c>
      <c r="BG68" s="44">
        <v>435.9</v>
      </c>
      <c r="BH68" s="44">
        <v>6</v>
      </c>
      <c r="BI68" s="44">
        <v>35.1</v>
      </c>
      <c r="BJ68" s="44">
        <v>446.4</v>
      </c>
      <c r="BK68" s="44">
        <v>991</v>
      </c>
      <c r="BL68" s="44">
        <v>1000</v>
      </c>
      <c r="BM68" s="44">
        <v>9</v>
      </c>
      <c r="BN68" s="44">
        <v>0.9</v>
      </c>
    </row>
    <row r="69" spans="1:66" ht="13.8" thickBot="1" x14ac:dyDescent="0.3">
      <c r="A69" s="43" t="s">
        <v>227</v>
      </c>
      <c r="B69" s="52">
        <v>7</v>
      </c>
      <c r="C69" s="44">
        <v>7</v>
      </c>
      <c r="D69" s="52">
        <v>4</v>
      </c>
      <c r="E69" s="52">
        <v>9</v>
      </c>
      <c r="F69" s="44">
        <v>213</v>
      </c>
      <c r="G69" s="44">
        <v>7</v>
      </c>
      <c r="H69" s="44">
        <v>57</v>
      </c>
      <c r="I69" s="44">
        <v>176</v>
      </c>
      <c r="J69" s="44">
        <v>216</v>
      </c>
      <c r="K69" s="52">
        <v>6</v>
      </c>
      <c r="L69" s="44">
        <v>71</v>
      </c>
      <c r="M69" s="44">
        <v>142</v>
      </c>
      <c r="N69" s="44">
        <v>2</v>
      </c>
      <c r="O69" s="44">
        <v>67</v>
      </c>
      <c r="P69" s="52">
        <v>6</v>
      </c>
      <c r="Q69" s="52">
        <v>0</v>
      </c>
      <c r="R69" s="52">
        <v>11</v>
      </c>
      <c r="S69" s="44">
        <v>1001</v>
      </c>
      <c r="T69" s="44">
        <v>1000</v>
      </c>
      <c r="U69" s="44">
        <v>-1</v>
      </c>
      <c r="V69" s="44">
        <v>-0.1</v>
      </c>
      <c r="AI69" s="43" t="s">
        <v>227</v>
      </c>
      <c r="AJ69" s="44">
        <v>7</v>
      </c>
      <c r="AK69" s="44">
        <v>4</v>
      </c>
      <c r="AL69" s="44">
        <v>9</v>
      </c>
      <c r="AM69" s="44">
        <v>844.8</v>
      </c>
      <c r="AN69" s="44">
        <v>23.5</v>
      </c>
      <c r="AO69" s="44">
        <v>0</v>
      </c>
      <c r="AP69" s="44">
        <v>94.8</v>
      </c>
      <c r="AQ69" s="44">
        <v>983</v>
      </c>
      <c r="AR69" s="44">
        <v>1000</v>
      </c>
      <c r="AS69" s="44">
        <v>17</v>
      </c>
      <c r="AT69" s="44">
        <v>1.7</v>
      </c>
      <c r="BC69" s="43" t="s">
        <v>227</v>
      </c>
      <c r="BD69" s="44">
        <v>57.6</v>
      </c>
      <c r="BE69" s="44">
        <v>15</v>
      </c>
      <c r="BF69" s="44">
        <v>6</v>
      </c>
      <c r="BG69" s="44">
        <v>437.9</v>
      </c>
      <c r="BH69" s="44">
        <v>10</v>
      </c>
      <c r="BI69" s="44">
        <v>41.1</v>
      </c>
      <c r="BJ69" s="44">
        <v>449.4</v>
      </c>
      <c r="BK69" s="44">
        <v>1017</v>
      </c>
      <c r="BL69" s="44">
        <v>1000</v>
      </c>
      <c r="BM69" s="44">
        <v>-17</v>
      </c>
      <c r="BN69" s="44">
        <v>-1.7</v>
      </c>
    </row>
    <row r="70" spans="1:66" ht="13.8" thickBot="1" x14ac:dyDescent="0.3">
      <c r="A70" s="43" t="s">
        <v>228</v>
      </c>
      <c r="B70" s="52">
        <v>7</v>
      </c>
      <c r="C70" s="44">
        <v>9</v>
      </c>
      <c r="D70" s="52">
        <v>13</v>
      </c>
      <c r="E70" s="52">
        <v>15</v>
      </c>
      <c r="F70" s="44">
        <v>218</v>
      </c>
      <c r="G70" s="44">
        <v>14</v>
      </c>
      <c r="H70" s="44">
        <v>0</v>
      </c>
      <c r="I70" s="44">
        <v>466</v>
      </c>
      <c r="J70" s="44">
        <v>3</v>
      </c>
      <c r="K70" s="52">
        <v>14</v>
      </c>
      <c r="L70" s="44">
        <v>77</v>
      </c>
      <c r="M70" s="44">
        <v>149</v>
      </c>
      <c r="N70" s="44">
        <v>1</v>
      </c>
      <c r="O70" s="44">
        <v>0</v>
      </c>
      <c r="P70" s="52">
        <v>2</v>
      </c>
      <c r="Q70" s="52">
        <v>4</v>
      </c>
      <c r="R70" s="52">
        <v>8</v>
      </c>
      <c r="S70" s="44">
        <v>1000</v>
      </c>
      <c r="T70" s="44">
        <v>1000</v>
      </c>
      <c r="U70" s="44">
        <v>0</v>
      </c>
      <c r="V70" s="44">
        <v>0</v>
      </c>
      <c r="AI70" s="43" t="s">
        <v>228</v>
      </c>
      <c r="AJ70" s="44">
        <v>7</v>
      </c>
      <c r="AK70" s="44">
        <v>16.5</v>
      </c>
      <c r="AL70" s="44">
        <v>15</v>
      </c>
      <c r="AM70" s="44">
        <v>854.3</v>
      </c>
      <c r="AN70" s="44">
        <v>19.5</v>
      </c>
      <c r="AO70" s="44">
        <v>4</v>
      </c>
      <c r="AP70" s="44">
        <v>89.8</v>
      </c>
      <c r="AQ70" s="44">
        <v>1006</v>
      </c>
      <c r="AR70" s="44">
        <v>1000</v>
      </c>
      <c r="AS70" s="44">
        <v>-6</v>
      </c>
      <c r="AT70" s="44">
        <v>-0.6</v>
      </c>
      <c r="BC70" s="43" t="s">
        <v>228</v>
      </c>
      <c r="BD70" s="44">
        <v>57.6</v>
      </c>
      <c r="BE70" s="44">
        <v>2.5</v>
      </c>
      <c r="BF70" s="44">
        <v>0</v>
      </c>
      <c r="BG70" s="44">
        <v>428.4</v>
      </c>
      <c r="BH70" s="44">
        <v>16</v>
      </c>
      <c r="BI70" s="44">
        <v>37.1</v>
      </c>
      <c r="BJ70" s="44">
        <v>452.4</v>
      </c>
      <c r="BK70" s="44">
        <v>994</v>
      </c>
      <c r="BL70" s="44">
        <v>1000</v>
      </c>
      <c r="BM70" s="44">
        <v>6</v>
      </c>
      <c r="BN70" s="44">
        <v>0.6</v>
      </c>
    </row>
    <row r="71" spans="1:66" ht="13.8" thickBot="1" x14ac:dyDescent="0.3">
      <c r="A71" s="43" t="s">
        <v>229</v>
      </c>
      <c r="B71" s="52">
        <v>15</v>
      </c>
      <c r="C71" s="44">
        <v>11</v>
      </c>
      <c r="D71" s="52">
        <v>1</v>
      </c>
      <c r="E71" s="52">
        <v>9</v>
      </c>
      <c r="F71" s="44">
        <v>134</v>
      </c>
      <c r="G71" s="44">
        <v>12</v>
      </c>
      <c r="H71" s="44">
        <v>51</v>
      </c>
      <c r="I71" s="44">
        <v>169</v>
      </c>
      <c r="J71" s="44">
        <v>216</v>
      </c>
      <c r="K71" s="52">
        <v>1</v>
      </c>
      <c r="L71" s="44">
        <v>70</v>
      </c>
      <c r="M71" s="44">
        <v>145</v>
      </c>
      <c r="N71" s="44">
        <v>0</v>
      </c>
      <c r="O71" s="44">
        <v>145</v>
      </c>
      <c r="P71" s="52">
        <v>10</v>
      </c>
      <c r="Q71" s="52">
        <v>6</v>
      </c>
      <c r="R71" s="52">
        <v>6</v>
      </c>
      <c r="S71" s="44">
        <v>1001</v>
      </c>
      <c r="T71" s="44">
        <v>1000</v>
      </c>
      <c r="U71" s="44">
        <v>-1</v>
      </c>
      <c r="V71" s="44">
        <v>-0.1</v>
      </c>
      <c r="AI71" s="43" t="s">
        <v>229</v>
      </c>
      <c r="AJ71" s="44">
        <v>66.900000000000006</v>
      </c>
      <c r="AK71" s="44">
        <v>1</v>
      </c>
      <c r="AL71" s="44">
        <v>9</v>
      </c>
      <c r="AM71" s="44">
        <v>799.9</v>
      </c>
      <c r="AN71" s="44">
        <v>27.4</v>
      </c>
      <c r="AO71" s="44">
        <v>6</v>
      </c>
      <c r="AP71" s="44">
        <v>87.8</v>
      </c>
      <c r="AQ71" s="44">
        <v>998</v>
      </c>
      <c r="AR71" s="44">
        <v>1000</v>
      </c>
      <c r="AS71" s="44">
        <v>2</v>
      </c>
      <c r="AT71" s="44">
        <v>0.2</v>
      </c>
      <c r="BC71" s="43" t="s">
        <v>229</v>
      </c>
      <c r="BD71" s="44">
        <v>0</v>
      </c>
      <c r="BE71" s="44">
        <v>18</v>
      </c>
      <c r="BF71" s="44">
        <v>6</v>
      </c>
      <c r="BG71" s="44">
        <v>482.5</v>
      </c>
      <c r="BH71" s="44">
        <v>6</v>
      </c>
      <c r="BI71" s="44">
        <v>35.1</v>
      </c>
      <c r="BJ71" s="44">
        <v>454.4</v>
      </c>
      <c r="BK71" s="44">
        <v>1002</v>
      </c>
      <c r="BL71" s="44">
        <v>1000</v>
      </c>
      <c r="BM71" s="44">
        <v>-2</v>
      </c>
      <c r="BN71" s="44">
        <v>-0.2</v>
      </c>
    </row>
    <row r="72" spans="1:66" ht="13.8" thickBot="1" x14ac:dyDescent="0.3">
      <c r="A72" s="43" t="s">
        <v>230</v>
      </c>
      <c r="B72" s="52">
        <v>7</v>
      </c>
      <c r="C72" s="44">
        <v>11</v>
      </c>
      <c r="D72" s="52">
        <v>4</v>
      </c>
      <c r="E72" s="52">
        <v>12</v>
      </c>
      <c r="F72" s="44">
        <v>221</v>
      </c>
      <c r="G72" s="44">
        <v>10</v>
      </c>
      <c r="H72" s="44">
        <v>58</v>
      </c>
      <c r="I72" s="44">
        <v>177</v>
      </c>
      <c r="J72" s="44">
        <v>217</v>
      </c>
      <c r="K72" s="52">
        <v>14</v>
      </c>
      <c r="L72" s="44">
        <v>74</v>
      </c>
      <c r="M72" s="44">
        <v>152</v>
      </c>
      <c r="N72" s="44">
        <v>8</v>
      </c>
      <c r="O72" s="44">
        <v>3</v>
      </c>
      <c r="P72" s="52">
        <v>10</v>
      </c>
      <c r="Q72" s="52">
        <v>8</v>
      </c>
      <c r="R72" s="52">
        <v>15</v>
      </c>
      <c r="S72" s="44">
        <v>1001</v>
      </c>
      <c r="T72" s="44">
        <v>1000</v>
      </c>
      <c r="U72" s="44">
        <v>-1</v>
      </c>
      <c r="V72" s="44">
        <v>-0.1</v>
      </c>
      <c r="AI72" s="43" t="s">
        <v>230</v>
      </c>
      <c r="AJ72" s="44">
        <v>7</v>
      </c>
      <c r="AK72" s="44">
        <v>4</v>
      </c>
      <c r="AL72" s="44">
        <v>12</v>
      </c>
      <c r="AM72" s="44">
        <v>854.3</v>
      </c>
      <c r="AN72" s="44">
        <v>27.4</v>
      </c>
      <c r="AO72" s="44">
        <v>8</v>
      </c>
      <c r="AP72" s="44">
        <v>98.8</v>
      </c>
      <c r="AQ72" s="44">
        <v>1011.5</v>
      </c>
      <c r="AR72" s="44">
        <v>1000</v>
      </c>
      <c r="AS72" s="44">
        <v>-11.5</v>
      </c>
      <c r="AT72" s="44">
        <v>-1.1499999999999999</v>
      </c>
      <c r="BC72" s="43" t="s">
        <v>230</v>
      </c>
      <c r="BD72" s="44">
        <v>57.6</v>
      </c>
      <c r="BE72" s="44">
        <v>15</v>
      </c>
      <c r="BF72" s="44">
        <v>3</v>
      </c>
      <c r="BG72" s="44">
        <v>428.4</v>
      </c>
      <c r="BH72" s="44">
        <v>6</v>
      </c>
      <c r="BI72" s="44">
        <v>33.1</v>
      </c>
      <c r="BJ72" s="44">
        <v>445.4</v>
      </c>
      <c r="BK72" s="44">
        <v>988.5</v>
      </c>
      <c r="BL72" s="44">
        <v>1000</v>
      </c>
      <c r="BM72" s="44">
        <v>11.5</v>
      </c>
      <c r="BN72" s="44">
        <v>1.1499999999999999</v>
      </c>
    </row>
    <row r="73" spans="1:66" ht="13.8" thickBot="1" x14ac:dyDescent="0.3">
      <c r="A73" s="43" t="s">
        <v>231</v>
      </c>
      <c r="B73" s="52">
        <v>10</v>
      </c>
      <c r="C73" s="44">
        <v>3</v>
      </c>
      <c r="D73" s="52">
        <v>7</v>
      </c>
      <c r="E73" s="52">
        <v>9</v>
      </c>
      <c r="F73" s="44">
        <v>215</v>
      </c>
      <c r="G73" s="44">
        <v>125</v>
      </c>
      <c r="H73" s="44">
        <v>50</v>
      </c>
      <c r="I73" s="44">
        <v>171</v>
      </c>
      <c r="J73" s="44">
        <v>220</v>
      </c>
      <c r="K73" s="52">
        <v>9</v>
      </c>
      <c r="L73" s="44">
        <v>0</v>
      </c>
      <c r="M73" s="44">
        <v>146</v>
      </c>
      <c r="N73" s="44">
        <v>3</v>
      </c>
      <c r="O73" s="44">
        <v>4</v>
      </c>
      <c r="P73" s="52">
        <v>11</v>
      </c>
      <c r="Q73" s="52">
        <v>7</v>
      </c>
      <c r="R73" s="52">
        <v>11</v>
      </c>
      <c r="S73" s="44">
        <v>1001</v>
      </c>
      <c r="T73" s="44">
        <v>1000</v>
      </c>
      <c r="U73" s="44">
        <v>-1</v>
      </c>
      <c r="V73" s="44">
        <v>-0.1</v>
      </c>
      <c r="AI73" s="43" t="s">
        <v>231</v>
      </c>
      <c r="AJ73" s="44">
        <v>10</v>
      </c>
      <c r="AK73" s="44">
        <v>10.5</v>
      </c>
      <c r="AL73" s="44">
        <v>9</v>
      </c>
      <c r="AM73" s="44">
        <v>847.8</v>
      </c>
      <c r="AN73" s="44">
        <v>29.4</v>
      </c>
      <c r="AO73" s="44">
        <v>7</v>
      </c>
      <c r="AP73" s="44">
        <v>94.8</v>
      </c>
      <c r="AQ73" s="44">
        <v>1008.5</v>
      </c>
      <c r="AR73" s="44">
        <v>1000</v>
      </c>
      <c r="AS73" s="44">
        <v>-8.5</v>
      </c>
      <c r="AT73" s="44">
        <v>-0.85</v>
      </c>
      <c r="BC73" s="43" t="s">
        <v>231</v>
      </c>
      <c r="BD73" s="44">
        <v>54.6</v>
      </c>
      <c r="BE73" s="44">
        <v>8.5</v>
      </c>
      <c r="BF73" s="44">
        <v>6</v>
      </c>
      <c r="BG73" s="44">
        <v>434.9</v>
      </c>
      <c r="BH73" s="44">
        <v>4</v>
      </c>
      <c r="BI73" s="44">
        <v>34.1</v>
      </c>
      <c r="BJ73" s="44">
        <v>449.4</v>
      </c>
      <c r="BK73" s="44">
        <v>991.5</v>
      </c>
      <c r="BL73" s="44">
        <v>1000</v>
      </c>
      <c r="BM73" s="44">
        <v>8.5</v>
      </c>
      <c r="BN73" s="44">
        <v>0.85</v>
      </c>
    </row>
    <row r="74" spans="1:66" ht="13.8" thickBot="1" x14ac:dyDescent="0.3">
      <c r="A74" s="43" t="s">
        <v>232</v>
      </c>
      <c r="B74" s="52">
        <v>3</v>
      </c>
      <c r="C74" s="44">
        <v>9</v>
      </c>
      <c r="D74" s="52">
        <v>7</v>
      </c>
      <c r="E74" s="52">
        <v>9</v>
      </c>
      <c r="F74" s="44">
        <v>217</v>
      </c>
      <c r="G74" s="44">
        <v>1</v>
      </c>
      <c r="H74" s="44">
        <v>50</v>
      </c>
      <c r="I74" s="44">
        <v>213</v>
      </c>
      <c r="J74" s="44">
        <v>0</v>
      </c>
      <c r="K74" s="52">
        <v>3</v>
      </c>
      <c r="L74" s="44">
        <v>72</v>
      </c>
      <c r="M74" s="44">
        <v>153</v>
      </c>
      <c r="N74" s="44">
        <v>227</v>
      </c>
      <c r="O74" s="44">
        <v>1</v>
      </c>
      <c r="P74" s="52">
        <v>12</v>
      </c>
      <c r="Q74" s="52">
        <v>12</v>
      </c>
      <c r="R74" s="52">
        <v>12</v>
      </c>
      <c r="S74" s="44">
        <v>1001</v>
      </c>
      <c r="T74" s="44">
        <v>1000</v>
      </c>
      <c r="U74" s="44">
        <v>-1</v>
      </c>
      <c r="V74" s="44">
        <v>-0.1</v>
      </c>
      <c r="AI74" s="43" t="s">
        <v>232</v>
      </c>
      <c r="AJ74" s="44">
        <v>3</v>
      </c>
      <c r="AK74" s="44">
        <v>10.5</v>
      </c>
      <c r="AL74" s="44">
        <v>9</v>
      </c>
      <c r="AM74" s="44">
        <v>810.9</v>
      </c>
      <c r="AN74" s="44">
        <v>30.4</v>
      </c>
      <c r="AO74" s="44">
        <v>38.4</v>
      </c>
      <c r="AP74" s="44">
        <v>95.8</v>
      </c>
      <c r="AQ74" s="44">
        <v>998</v>
      </c>
      <c r="AR74" s="44">
        <v>1000</v>
      </c>
      <c r="AS74" s="44">
        <v>2</v>
      </c>
      <c r="AT74" s="44">
        <v>0.2</v>
      </c>
      <c r="BC74" s="43" t="s">
        <v>232</v>
      </c>
      <c r="BD74" s="44">
        <v>61.6</v>
      </c>
      <c r="BE74" s="44">
        <v>8.5</v>
      </c>
      <c r="BF74" s="44">
        <v>6</v>
      </c>
      <c r="BG74" s="44">
        <v>471.4</v>
      </c>
      <c r="BH74" s="44">
        <v>3</v>
      </c>
      <c r="BI74" s="44">
        <v>3</v>
      </c>
      <c r="BJ74" s="44">
        <v>448.4</v>
      </c>
      <c r="BK74" s="44">
        <v>1002</v>
      </c>
      <c r="BL74" s="44">
        <v>1000</v>
      </c>
      <c r="BM74" s="44">
        <v>-2</v>
      </c>
      <c r="BN74" s="44">
        <v>-0.2</v>
      </c>
    </row>
    <row r="75" spans="1:66" ht="13.8" thickBot="1" x14ac:dyDescent="0.3">
      <c r="A75" s="43" t="s">
        <v>233</v>
      </c>
      <c r="B75" s="52">
        <v>12</v>
      </c>
      <c r="C75" s="44">
        <v>69</v>
      </c>
      <c r="D75" s="52">
        <v>13</v>
      </c>
      <c r="E75" s="52">
        <v>9</v>
      </c>
      <c r="F75" s="44">
        <v>1</v>
      </c>
      <c r="G75" s="44">
        <v>4</v>
      </c>
      <c r="H75" s="44">
        <v>56</v>
      </c>
      <c r="I75" s="44">
        <v>1</v>
      </c>
      <c r="J75" s="44">
        <v>219</v>
      </c>
      <c r="K75" s="52">
        <v>10</v>
      </c>
      <c r="L75" s="44">
        <v>69</v>
      </c>
      <c r="M75" s="44">
        <v>144</v>
      </c>
      <c r="N75" s="44">
        <v>225</v>
      </c>
      <c r="O75" s="44">
        <v>147</v>
      </c>
      <c r="P75" s="52">
        <v>6</v>
      </c>
      <c r="Q75" s="52">
        <v>2</v>
      </c>
      <c r="R75" s="52">
        <v>14</v>
      </c>
      <c r="S75" s="44">
        <v>1001</v>
      </c>
      <c r="T75" s="44">
        <v>1000</v>
      </c>
      <c r="U75" s="44">
        <v>-1</v>
      </c>
      <c r="V75" s="44">
        <v>-0.1</v>
      </c>
      <c r="AI75" s="43" t="s">
        <v>233</v>
      </c>
      <c r="AJ75" s="44">
        <v>12</v>
      </c>
      <c r="AK75" s="44">
        <v>16.5</v>
      </c>
      <c r="AL75" s="44">
        <v>9</v>
      </c>
      <c r="AM75" s="44">
        <v>848.8</v>
      </c>
      <c r="AN75" s="44">
        <v>23.5</v>
      </c>
      <c r="AO75" s="44">
        <v>2</v>
      </c>
      <c r="AP75" s="44">
        <v>97.8</v>
      </c>
      <c r="AQ75" s="44">
        <v>1009.5</v>
      </c>
      <c r="AR75" s="44">
        <v>1000</v>
      </c>
      <c r="AS75" s="44">
        <v>-9.5</v>
      </c>
      <c r="AT75" s="44">
        <v>-0.95</v>
      </c>
      <c r="BC75" s="43" t="s">
        <v>233</v>
      </c>
      <c r="BD75" s="44">
        <v>52.6</v>
      </c>
      <c r="BE75" s="44">
        <v>2.5</v>
      </c>
      <c r="BF75" s="44">
        <v>6</v>
      </c>
      <c r="BG75" s="44">
        <v>433.9</v>
      </c>
      <c r="BH75" s="44">
        <v>10</v>
      </c>
      <c r="BI75" s="44">
        <v>39.1</v>
      </c>
      <c r="BJ75" s="44">
        <v>446.4</v>
      </c>
      <c r="BK75" s="44">
        <v>990.5</v>
      </c>
      <c r="BL75" s="44">
        <v>1000</v>
      </c>
      <c r="BM75" s="44">
        <v>9.5</v>
      </c>
      <c r="BN75" s="44">
        <v>0.95</v>
      </c>
    </row>
    <row r="76" spans="1:66" ht="13.8" thickBot="1" x14ac:dyDescent="0.3">
      <c r="A76" s="43" t="s">
        <v>234</v>
      </c>
      <c r="B76" s="52">
        <v>15</v>
      </c>
      <c r="C76" s="44">
        <v>1</v>
      </c>
      <c r="D76" s="52">
        <v>13</v>
      </c>
      <c r="E76" s="52">
        <v>9</v>
      </c>
      <c r="F76" s="44">
        <v>215</v>
      </c>
      <c r="G76" s="44">
        <v>10</v>
      </c>
      <c r="H76" s="44">
        <v>2</v>
      </c>
      <c r="I76" s="44">
        <v>175</v>
      </c>
      <c r="J76" s="44">
        <v>4</v>
      </c>
      <c r="K76" s="52">
        <v>5</v>
      </c>
      <c r="L76" s="44">
        <v>78</v>
      </c>
      <c r="M76" s="44">
        <v>143</v>
      </c>
      <c r="N76" s="44">
        <v>229</v>
      </c>
      <c r="O76" s="44">
        <v>69</v>
      </c>
      <c r="P76" s="52">
        <v>15</v>
      </c>
      <c r="Q76" s="52">
        <v>15</v>
      </c>
      <c r="R76" s="52">
        <v>2</v>
      </c>
      <c r="S76" s="44">
        <v>1000</v>
      </c>
      <c r="T76" s="44">
        <v>1000</v>
      </c>
      <c r="U76" s="44">
        <v>0</v>
      </c>
      <c r="V76" s="44">
        <v>0</v>
      </c>
      <c r="AI76" s="43" t="s">
        <v>234</v>
      </c>
      <c r="AJ76" s="44">
        <v>66.900000000000006</v>
      </c>
      <c r="AK76" s="44">
        <v>16.5</v>
      </c>
      <c r="AL76" s="44">
        <v>9</v>
      </c>
      <c r="AM76" s="44">
        <v>826.8</v>
      </c>
      <c r="AN76" s="44">
        <v>35.4</v>
      </c>
      <c r="AO76" s="44">
        <v>41.4</v>
      </c>
      <c r="AP76" s="44">
        <v>2</v>
      </c>
      <c r="AQ76" s="44">
        <v>998</v>
      </c>
      <c r="AR76" s="44">
        <v>1000</v>
      </c>
      <c r="AS76" s="44">
        <v>2</v>
      </c>
      <c r="AT76" s="44">
        <v>0.2</v>
      </c>
      <c r="BC76" s="43" t="s">
        <v>234</v>
      </c>
      <c r="BD76" s="44">
        <v>0</v>
      </c>
      <c r="BE76" s="44">
        <v>2.5</v>
      </c>
      <c r="BF76" s="44">
        <v>6</v>
      </c>
      <c r="BG76" s="44">
        <v>453.9</v>
      </c>
      <c r="BH76" s="44">
        <v>0</v>
      </c>
      <c r="BI76" s="44">
        <v>0</v>
      </c>
      <c r="BJ76" s="44">
        <v>539.6</v>
      </c>
      <c r="BK76" s="44">
        <v>1002</v>
      </c>
      <c r="BL76" s="44">
        <v>1000</v>
      </c>
      <c r="BM76" s="44">
        <v>-2</v>
      </c>
      <c r="BN76" s="44">
        <v>-0.2</v>
      </c>
    </row>
    <row r="77" spans="1:66" ht="13.8" thickBot="1" x14ac:dyDescent="0.3">
      <c r="A77" s="43" t="s">
        <v>235</v>
      </c>
      <c r="B77" s="52">
        <v>15</v>
      </c>
      <c r="C77" s="44">
        <v>5</v>
      </c>
      <c r="D77" s="52">
        <v>4</v>
      </c>
      <c r="E77" s="52">
        <v>15</v>
      </c>
      <c r="F77" s="44">
        <v>135</v>
      </c>
      <c r="G77" s="44">
        <v>7</v>
      </c>
      <c r="H77" s="44">
        <v>54</v>
      </c>
      <c r="I77" s="44">
        <v>214</v>
      </c>
      <c r="J77" s="44">
        <v>218</v>
      </c>
      <c r="K77" s="52">
        <v>11</v>
      </c>
      <c r="L77" s="44">
        <v>76</v>
      </c>
      <c r="M77" s="44">
        <v>156</v>
      </c>
      <c r="N77" s="44">
        <v>7</v>
      </c>
      <c r="O77" s="44">
        <v>68</v>
      </c>
      <c r="P77" s="52">
        <v>4</v>
      </c>
      <c r="Q77" s="52">
        <v>11</v>
      </c>
      <c r="R77" s="52">
        <v>2</v>
      </c>
      <c r="S77" s="44">
        <v>1002</v>
      </c>
      <c r="T77" s="44">
        <v>1000</v>
      </c>
      <c r="U77" s="44">
        <v>-2</v>
      </c>
      <c r="V77" s="44">
        <v>-0.2</v>
      </c>
      <c r="AI77" s="43" t="s">
        <v>235</v>
      </c>
      <c r="AJ77" s="44">
        <v>66.900000000000006</v>
      </c>
      <c r="AK77" s="44">
        <v>4</v>
      </c>
      <c r="AL77" s="44">
        <v>15</v>
      </c>
      <c r="AM77" s="44">
        <v>851.3</v>
      </c>
      <c r="AN77" s="44">
        <v>21.5</v>
      </c>
      <c r="AO77" s="44">
        <v>37.4</v>
      </c>
      <c r="AP77" s="44">
        <v>2</v>
      </c>
      <c r="AQ77" s="44">
        <v>998</v>
      </c>
      <c r="AR77" s="44">
        <v>1000</v>
      </c>
      <c r="AS77" s="44">
        <v>2</v>
      </c>
      <c r="AT77" s="44">
        <v>0.2</v>
      </c>
      <c r="BC77" s="43" t="s">
        <v>235</v>
      </c>
      <c r="BD77" s="44">
        <v>0</v>
      </c>
      <c r="BE77" s="44">
        <v>15</v>
      </c>
      <c r="BF77" s="44">
        <v>0</v>
      </c>
      <c r="BG77" s="44">
        <v>431.4</v>
      </c>
      <c r="BH77" s="44">
        <v>12</v>
      </c>
      <c r="BI77" s="44">
        <v>4</v>
      </c>
      <c r="BJ77" s="44">
        <v>539.6</v>
      </c>
      <c r="BK77" s="44">
        <v>1002</v>
      </c>
      <c r="BL77" s="44">
        <v>1000</v>
      </c>
      <c r="BM77" s="44">
        <v>-2</v>
      </c>
      <c r="BN77" s="44">
        <v>-0.2</v>
      </c>
    </row>
    <row r="78" spans="1:66" ht="13.8" thickBot="1" x14ac:dyDescent="0.3"/>
    <row r="79" spans="1:66" ht="13.8" thickBot="1" x14ac:dyDescent="0.3">
      <c r="A79" s="45" t="s">
        <v>347</v>
      </c>
      <c r="B79" s="53">
        <v>2083</v>
      </c>
      <c r="AI79" s="45" t="s">
        <v>347</v>
      </c>
      <c r="AJ79" s="46">
        <v>1203.5999999999999</v>
      </c>
      <c r="BC79" s="45" t="s">
        <v>347</v>
      </c>
      <c r="BD79" s="46">
        <v>1197.9000000000001</v>
      </c>
    </row>
    <row r="80" spans="1:66" ht="13.8" thickBot="1" x14ac:dyDescent="0.3">
      <c r="A80" s="45" t="s">
        <v>348</v>
      </c>
      <c r="B80" s="53">
        <v>0</v>
      </c>
      <c r="AI80" s="45" t="s">
        <v>348</v>
      </c>
      <c r="AJ80" s="46">
        <v>798.9</v>
      </c>
      <c r="BC80" s="45" t="s">
        <v>348</v>
      </c>
      <c r="BD80" s="46">
        <v>803.6</v>
      </c>
    </row>
    <row r="81" spans="1:56" ht="13.8" thickBot="1" x14ac:dyDescent="0.3">
      <c r="A81" s="45" t="s">
        <v>349</v>
      </c>
      <c r="B81" s="53">
        <v>16009</v>
      </c>
      <c r="AI81" s="45" t="s">
        <v>349</v>
      </c>
      <c r="AJ81" s="46">
        <v>16000</v>
      </c>
      <c r="BC81" s="45" t="s">
        <v>349</v>
      </c>
      <c r="BD81" s="46">
        <v>16000</v>
      </c>
    </row>
    <row r="82" spans="1:56" ht="13.8" thickBot="1" x14ac:dyDescent="0.3">
      <c r="A82" s="45" t="s">
        <v>350</v>
      </c>
      <c r="B82" s="53">
        <v>16000</v>
      </c>
      <c r="AI82" s="45" t="s">
        <v>350</v>
      </c>
      <c r="AJ82" s="46">
        <v>16000</v>
      </c>
      <c r="BC82" s="45" t="s">
        <v>350</v>
      </c>
      <c r="BD82" s="46">
        <v>16000</v>
      </c>
    </row>
    <row r="83" spans="1:56" ht="13.8" thickBot="1" x14ac:dyDescent="0.3">
      <c r="A83" s="45" t="s">
        <v>351</v>
      </c>
      <c r="B83" s="53">
        <v>9</v>
      </c>
      <c r="AI83" s="45" t="s">
        <v>351</v>
      </c>
      <c r="AJ83" s="46">
        <v>0</v>
      </c>
      <c r="BC83" s="45" t="s">
        <v>351</v>
      </c>
      <c r="BD83" s="46">
        <v>0</v>
      </c>
    </row>
    <row r="84" spans="1:56" ht="13.8" thickBot="1" x14ac:dyDescent="0.3">
      <c r="A84" s="45" t="s">
        <v>352</v>
      </c>
      <c r="B84" s="53"/>
      <c r="AI84" s="45" t="s">
        <v>352</v>
      </c>
      <c r="AJ84" s="46"/>
      <c r="BC84" s="45" t="s">
        <v>352</v>
      </c>
      <c r="BD84" s="46"/>
    </row>
    <row r="85" spans="1:56" ht="13.8" thickBot="1" x14ac:dyDescent="0.3">
      <c r="A85" s="45" t="s">
        <v>353</v>
      </c>
      <c r="B85" s="53"/>
      <c r="AI85" s="45" t="s">
        <v>353</v>
      </c>
      <c r="AJ85" s="46"/>
      <c r="BC85" s="45" t="s">
        <v>353</v>
      </c>
      <c r="BD85" s="46"/>
    </row>
    <row r="86" spans="1:56" ht="13.8" thickBot="1" x14ac:dyDescent="0.3">
      <c r="A86" s="45" t="s">
        <v>354</v>
      </c>
      <c r="B86" s="53">
        <v>0</v>
      </c>
      <c r="AI86" s="45" t="s">
        <v>354</v>
      </c>
      <c r="AJ86" s="46">
        <v>0</v>
      </c>
      <c r="BC86" s="45" t="s">
        <v>354</v>
      </c>
      <c r="BD86" s="46">
        <v>0</v>
      </c>
    </row>
    <row r="88" spans="1:56" x14ac:dyDescent="0.25">
      <c r="A88" s="47" t="s">
        <v>355</v>
      </c>
      <c r="AI88" s="47" t="s">
        <v>355</v>
      </c>
      <c r="BC88" s="47" t="s">
        <v>355</v>
      </c>
    </row>
    <row r="90" spans="1:56" x14ac:dyDescent="0.25">
      <c r="A90" s="48" t="s">
        <v>356</v>
      </c>
      <c r="AI90" s="48" t="s">
        <v>439</v>
      </c>
      <c r="BC90" s="48" t="s">
        <v>439</v>
      </c>
    </row>
    <row r="91" spans="1:56" x14ac:dyDescent="0.25">
      <c r="A91" s="48" t="s">
        <v>357</v>
      </c>
      <c r="AI91" s="48" t="s">
        <v>440</v>
      </c>
      <c r="BC91" s="48" t="s">
        <v>530</v>
      </c>
    </row>
  </sheetData>
  <conditionalFormatting sqref="AC27:AC42 AC8:AC23">
    <cfRule type="colorScale" priority="7">
      <colorScale>
        <cfvo type="min"/>
        <cfvo type="percentile" val="50"/>
        <cfvo type="max"/>
        <color rgb="FFF8696B"/>
        <color rgb="FFFFEB84"/>
        <color rgb="FF63BE7B"/>
      </colorScale>
    </cfRule>
  </conditionalFormatting>
  <conditionalFormatting sqref="AF8:AF23">
    <cfRule type="colorScale" priority="6">
      <colorScale>
        <cfvo type="min"/>
        <cfvo type="percentile" val="50"/>
        <cfvo type="max"/>
        <color rgb="FF63BE7B"/>
        <color rgb="FFFFEB84"/>
        <color rgb="FFF8696B"/>
      </colorScale>
    </cfRule>
  </conditionalFormatting>
  <conditionalFormatting sqref="AF27:AF42">
    <cfRule type="colorScale" priority="5">
      <colorScale>
        <cfvo type="min"/>
        <cfvo type="percentile" val="50"/>
        <cfvo type="max"/>
        <color rgb="FFF8696B"/>
        <color rgb="FFFFEB84"/>
        <color rgb="FF63BE7B"/>
      </colorScale>
    </cfRule>
  </conditionalFormatting>
  <conditionalFormatting sqref="AC27:AC42">
    <cfRule type="colorScale" priority="4">
      <colorScale>
        <cfvo type="min"/>
        <cfvo type="percentile" val="50"/>
        <cfvo type="max"/>
        <color rgb="FFF8696B"/>
        <color rgb="FFFFEB84"/>
        <color rgb="FF63BE7B"/>
      </colorScale>
    </cfRule>
  </conditionalFormatting>
  <conditionalFormatting sqref="AC27:AF42">
    <cfRule type="colorScale" priority="3">
      <colorScale>
        <cfvo type="min"/>
        <cfvo type="percentile" val="50"/>
        <cfvo type="max"/>
        <color rgb="FF63BE7B"/>
        <color rgb="FFFFEB84"/>
        <color rgb="FFF8696B"/>
      </colorScale>
    </cfRule>
  </conditionalFormatting>
  <conditionalFormatting sqref="AD27:AD42">
    <cfRule type="colorScale" priority="2">
      <colorScale>
        <cfvo type="min"/>
        <cfvo type="percentile" val="50"/>
        <cfvo type="max"/>
        <color rgb="FFF8696B"/>
        <color rgb="FFFFEB84"/>
        <color rgb="FF63BE7B"/>
      </colorScale>
    </cfRule>
  </conditionalFormatting>
  <conditionalFormatting sqref="AC8:AC23">
    <cfRule type="colorScale" priority="1">
      <colorScale>
        <cfvo type="min"/>
        <cfvo type="percentile" val="50"/>
        <cfvo type="max"/>
        <color rgb="FFF8696B"/>
        <color rgb="FFFFEB84"/>
        <color rgb="FF63BE7B"/>
      </colorScale>
    </cfRule>
  </conditionalFormatting>
  <hyperlinks>
    <hyperlink ref="A88" r:id="rId1" display="https://miau.my-x.hu/myx-free/coco/test/448350320240312115830.html" xr:uid="{03C09092-A1A8-470A-AA46-6E5C4EABC9B4}"/>
    <hyperlink ref="AI88" r:id="rId2" display="https://miau.my-x.hu/myx-free/coco/test/445644220240312120055.html" xr:uid="{0EFB2FED-D718-4E08-B48B-782C9D149AC5}"/>
    <hyperlink ref="BC88" r:id="rId3" display="https://miau.my-x.hu/myx-free/coco/test/992202020240312120244.html" xr:uid="{7F34A017-8D69-4921-94F3-764D80FA470B}"/>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7FF7-77C9-40EB-971B-6750CCDCD809}">
  <dimension ref="A1:R8"/>
  <sheetViews>
    <sheetView zoomScale="79" workbookViewId="0">
      <selection activeCell="A8" sqref="A8"/>
    </sheetView>
  </sheetViews>
  <sheetFormatPr defaultRowHeight="13.2" x14ac:dyDescent="0.25"/>
  <cols>
    <col min="1" max="1" width="19.6640625" customWidth="1"/>
    <col min="2" max="2" width="23" customWidth="1"/>
    <col min="3" max="3" width="46.6640625" customWidth="1"/>
    <col min="4" max="4" width="31.109375" customWidth="1"/>
    <col min="5" max="5" width="35" customWidth="1"/>
    <col min="6" max="6" width="19.44140625" customWidth="1"/>
    <col min="7" max="7" width="20.88671875" customWidth="1"/>
    <col min="8" max="8" width="27.88671875" customWidth="1"/>
    <col min="9" max="9" width="33.88671875" customWidth="1"/>
    <col min="10" max="10" width="31.109375" customWidth="1"/>
    <col min="11" max="11" width="35.33203125" customWidth="1"/>
    <col min="12" max="12" width="37.44140625" customWidth="1"/>
    <col min="13" max="13" width="30.44140625" customWidth="1"/>
    <col min="14" max="14" width="21.44140625" customWidth="1"/>
    <col min="15" max="15" width="17.5546875" customWidth="1"/>
    <col min="16" max="16" width="22.5546875" customWidth="1"/>
    <col min="17" max="17" width="29.109375" customWidth="1"/>
    <col min="18" max="18" width="62.88671875" customWidth="1"/>
  </cols>
  <sheetData>
    <row r="1" spans="1:18" ht="14.4" x14ac:dyDescent="0.3">
      <c r="A1" t="s">
        <v>61</v>
      </c>
      <c r="B1" t="s">
        <v>62</v>
      </c>
      <c r="C1" t="s">
        <v>63</v>
      </c>
      <c r="D1" t="s">
        <v>64</v>
      </c>
      <c r="E1" t="s">
        <v>65</v>
      </c>
      <c r="F1" t="s">
        <v>66</v>
      </c>
      <c r="G1" t="s">
        <v>67</v>
      </c>
      <c r="H1" t="s">
        <v>68</v>
      </c>
      <c r="I1" t="s">
        <v>69</v>
      </c>
      <c r="J1" s="8" t="s">
        <v>69</v>
      </c>
      <c r="K1" t="s">
        <v>70</v>
      </c>
      <c r="L1" t="s">
        <v>71</v>
      </c>
      <c r="M1" t="s">
        <v>72</v>
      </c>
      <c r="N1" t="s">
        <v>73</v>
      </c>
      <c r="O1" t="s">
        <v>74</v>
      </c>
      <c r="P1" t="s">
        <v>75</v>
      </c>
      <c r="Q1" t="s">
        <v>76</v>
      </c>
      <c r="R1" t="s">
        <v>77</v>
      </c>
    </row>
    <row r="2" spans="1:18" x14ac:dyDescent="0.25">
      <c r="A2" t="s">
        <v>111</v>
      </c>
      <c r="B2" t="s">
        <v>112</v>
      </c>
      <c r="C2" t="s">
        <v>113</v>
      </c>
      <c r="D2" t="s">
        <v>114</v>
      </c>
      <c r="E2" t="s">
        <v>115</v>
      </c>
      <c r="F2" t="s">
        <v>116</v>
      </c>
      <c r="G2" t="s">
        <v>117</v>
      </c>
      <c r="H2" t="s">
        <v>118</v>
      </c>
      <c r="I2" t="s">
        <v>119</v>
      </c>
      <c r="J2" t="s">
        <v>119</v>
      </c>
      <c r="K2" t="s">
        <v>120</v>
      </c>
      <c r="L2" t="s">
        <v>121</v>
      </c>
      <c r="M2" t="s">
        <v>122</v>
      </c>
      <c r="N2" t="s">
        <v>123</v>
      </c>
      <c r="O2" t="s">
        <v>124</v>
      </c>
      <c r="P2" t="s">
        <v>125</v>
      </c>
      <c r="Q2" t="s">
        <v>126</v>
      </c>
      <c r="R2" t="s">
        <v>127</v>
      </c>
    </row>
    <row r="3" spans="1:18" ht="22.8" x14ac:dyDescent="0.4">
      <c r="A3" t="s">
        <v>128</v>
      </c>
      <c r="B3" s="11" t="s">
        <v>129</v>
      </c>
      <c r="C3" s="11" t="s">
        <v>129</v>
      </c>
      <c r="D3" s="11" t="s">
        <v>129</v>
      </c>
      <c r="E3" s="11" t="s">
        <v>129</v>
      </c>
      <c r="F3" s="11" t="s">
        <v>129</v>
      </c>
      <c r="G3" s="11" t="s">
        <v>129</v>
      </c>
      <c r="H3" s="11" t="s">
        <v>129</v>
      </c>
      <c r="I3" s="11" t="s">
        <v>129</v>
      </c>
      <c r="J3" s="11" t="s">
        <v>129</v>
      </c>
      <c r="K3" s="11" t="s">
        <v>129</v>
      </c>
      <c r="L3" s="11" t="s">
        <v>129</v>
      </c>
      <c r="M3" s="11" t="s">
        <v>129</v>
      </c>
      <c r="N3" s="11" t="s">
        <v>129</v>
      </c>
      <c r="O3" s="11" t="s">
        <v>130</v>
      </c>
      <c r="P3" s="11" t="s">
        <v>130</v>
      </c>
      <c r="Q3" s="11" t="s">
        <v>129</v>
      </c>
      <c r="R3" s="11" t="s">
        <v>129</v>
      </c>
    </row>
    <row r="4" spans="1:18" ht="22.8" x14ac:dyDescent="0.4">
      <c r="A4" t="s">
        <v>131</v>
      </c>
      <c r="B4" s="11" t="s">
        <v>132</v>
      </c>
      <c r="C4" s="11" t="s">
        <v>133</v>
      </c>
      <c r="D4" s="11" t="s">
        <v>134</v>
      </c>
      <c r="E4" s="11" t="s">
        <v>135</v>
      </c>
      <c r="F4" s="11" t="s">
        <v>136</v>
      </c>
      <c r="G4" s="11" t="s">
        <v>136</v>
      </c>
      <c r="H4" s="11" t="s">
        <v>137</v>
      </c>
      <c r="I4" s="11" t="s">
        <v>136</v>
      </c>
      <c r="J4" s="11" t="s">
        <v>136</v>
      </c>
      <c r="K4" s="11" t="s">
        <v>138</v>
      </c>
      <c r="L4" s="11" t="s">
        <v>139</v>
      </c>
      <c r="M4" s="11" t="s">
        <v>140</v>
      </c>
      <c r="N4" s="11" t="s">
        <v>141</v>
      </c>
      <c r="O4" s="11" t="s">
        <v>142</v>
      </c>
      <c r="P4" s="11" t="s">
        <v>143</v>
      </c>
      <c r="Q4" s="11" t="s">
        <v>144</v>
      </c>
      <c r="R4" s="11" t="s">
        <v>136</v>
      </c>
    </row>
    <row r="5" spans="1:18" x14ac:dyDescent="0.25">
      <c r="A5" s="9" t="s">
        <v>145</v>
      </c>
      <c r="B5" s="9" t="s">
        <v>9</v>
      </c>
      <c r="C5" s="9" t="s">
        <v>9</v>
      </c>
      <c r="D5" s="9" t="s">
        <v>9</v>
      </c>
      <c r="E5" s="9" t="s">
        <v>9</v>
      </c>
      <c r="F5" s="9" t="s">
        <v>9</v>
      </c>
      <c r="G5" s="9" t="s">
        <v>9</v>
      </c>
      <c r="H5" s="9" t="s">
        <v>9</v>
      </c>
      <c r="I5" s="9" t="s">
        <v>9</v>
      </c>
      <c r="J5" s="9" t="s">
        <v>9</v>
      </c>
      <c r="K5" s="9" t="s">
        <v>9</v>
      </c>
      <c r="L5" s="9" t="s">
        <v>9</v>
      </c>
      <c r="M5" s="9" t="s">
        <v>9</v>
      </c>
      <c r="N5" s="9" t="s">
        <v>9</v>
      </c>
      <c r="O5" s="9" t="s">
        <v>9</v>
      </c>
      <c r="P5" s="9" t="s">
        <v>9</v>
      </c>
      <c r="Q5" s="9" t="s">
        <v>9</v>
      </c>
      <c r="R5" s="9" t="s">
        <v>9</v>
      </c>
    </row>
    <row r="6" spans="1:18" x14ac:dyDescent="0.25">
      <c r="A6" s="9" t="s">
        <v>146</v>
      </c>
      <c r="B6" s="9" t="s">
        <v>9</v>
      </c>
      <c r="C6" s="9" t="s">
        <v>9</v>
      </c>
      <c r="D6" s="9" t="s">
        <v>9</v>
      </c>
      <c r="E6" s="9" t="s">
        <v>9</v>
      </c>
      <c r="F6" s="9" t="s">
        <v>9</v>
      </c>
      <c r="G6" s="9" t="s">
        <v>9</v>
      </c>
      <c r="H6" s="9" t="s">
        <v>9</v>
      </c>
      <c r="I6" s="9" t="s">
        <v>9</v>
      </c>
      <c r="J6" s="9" t="s">
        <v>9</v>
      </c>
      <c r="K6" s="9" t="s">
        <v>9</v>
      </c>
      <c r="L6" s="9" t="s">
        <v>9</v>
      </c>
      <c r="M6" s="9" t="s">
        <v>9</v>
      </c>
      <c r="N6" s="9" t="s">
        <v>9</v>
      </c>
      <c r="O6" s="9" t="s">
        <v>9</v>
      </c>
      <c r="P6" s="9" t="s">
        <v>9</v>
      </c>
      <c r="Q6" s="9" t="s">
        <v>9</v>
      </c>
      <c r="R6" s="9" t="s">
        <v>9</v>
      </c>
    </row>
    <row r="8" spans="1:18" ht="92.4" x14ac:dyDescent="0.25">
      <c r="A8" s="12" t="s">
        <v>147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729DF-7BED-4649-A651-A12CC819A0DB}">
  <dimension ref="A26"/>
  <sheetViews>
    <sheetView workbookViewId="0">
      <selection activeCell="A26" sqref="A26"/>
    </sheetView>
  </sheetViews>
  <sheetFormatPr defaultRowHeight="13.2" x14ac:dyDescent="0.25"/>
  <sheetData>
    <row r="26" spans="1:1" x14ac:dyDescent="0.25">
      <c r="A26" s="9" t="s">
        <v>148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5DACC-5424-4F7E-A9CF-32AB5AA69701}">
  <dimension ref="A1:A35"/>
  <sheetViews>
    <sheetView topLeftCell="A2" workbookViewId="0">
      <selection activeCell="A34" sqref="A34:A35"/>
    </sheetView>
  </sheetViews>
  <sheetFormatPr defaultRowHeight="13.2" x14ac:dyDescent="0.25"/>
  <sheetData>
    <row r="1" spans="1:1" x14ac:dyDescent="0.25">
      <c r="A1" t="s">
        <v>149</v>
      </c>
    </row>
    <row r="34" spans="1:1" x14ac:dyDescent="0.25">
      <c r="A34" s="9" t="s">
        <v>150</v>
      </c>
    </row>
    <row r="35" spans="1:1" x14ac:dyDescent="0.25">
      <c r="A35" s="9" t="s">
        <v>151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D103-9D39-43D3-A594-12DB48ABE5A2}">
  <dimension ref="A1"/>
  <sheetViews>
    <sheetView workbookViewId="0"/>
  </sheetViews>
  <sheetFormatPr defaultRowHeight="13.2"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measurements</vt:lpstr>
      <vt:lpstr>OAM</vt:lpstr>
      <vt:lpstr>models</vt:lpstr>
      <vt:lpstr>Mr. K Data</vt:lpstr>
      <vt:lpstr>Automation</vt:lpstr>
      <vt:lpstr>Consistency in data</vt:lpstr>
      <vt:lpstr>AI + Aadi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Latitude</dc:creator>
  <cp:keywords/>
  <dc:description/>
  <cp:lastModifiedBy>Lttd</cp:lastModifiedBy>
  <cp:revision/>
  <dcterms:created xsi:type="dcterms:W3CDTF">2024-02-14T05:03:48Z</dcterms:created>
  <dcterms:modified xsi:type="dcterms:W3CDTF">2024-03-12T11:08:54Z</dcterms:modified>
  <cp:category/>
  <cp:contentStatus/>
</cp:coreProperties>
</file>