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13_ncr:1_{07659217-27EB-4ED9-A956-8625019ADE1A}" xr6:coauthVersionLast="47" xr6:coauthVersionMax="47" xr10:uidLastSave="{00000000-0000-0000-0000-000000000000}"/>
  <bookViews>
    <workbookView xWindow="-108" yWindow="-108" windowWidth="23256" windowHeight="12720" activeTab="5" xr2:uid="{3BB11DF6-F6C1-4C9B-A915-EDB7BCEE6CD5}"/>
  </bookViews>
  <sheets>
    <sheet name="Munka1" sheetId="1" r:id="rId1"/>
    <sheet name="Munka1 (2)" sheetId="3" r:id="rId2"/>
    <sheet name="Munka1 (3)" sheetId="4" r:id="rId3"/>
    <sheet name="Munka1 (4)" sheetId="5" r:id="rId4"/>
    <sheet name="Munka7" sheetId="7" r:id="rId5"/>
    <sheet name="Munka8" sheetId="8" r:id="rId6"/>
    <sheet name="Munka6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5" i="8" l="1"/>
  <c r="O86" i="8"/>
  <c r="O87" i="8"/>
  <c r="O88" i="8"/>
  <c r="O89" i="8"/>
  <c r="O90" i="8"/>
  <c r="O91" i="8"/>
  <c r="O92" i="8"/>
  <c r="O93" i="8"/>
  <c r="O94" i="8"/>
  <c r="O95" i="8"/>
  <c r="O96" i="8"/>
  <c r="O97" i="8"/>
  <c r="O98" i="8"/>
  <c r="O99" i="8"/>
  <c r="O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84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Q42" i="8"/>
  <c r="P42" i="8"/>
  <c r="O42" i="8"/>
  <c r="N42" i="8"/>
  <c r="M42" i="8"/>
  <c r="L42" i="8"/>
  <c r="K42" i="8"/>
  <c r="Q41" i="8"/>
  <c r="P41" i="8"/>
  <c r="O41" i="8"/>
  <c r="N41" i="8"/>
  <c r="M41" i="8"/>
  <c r="L41" i="8"/>
  <c r="K41" i="8"/>
  <c r="Q40" i="8"/>
  <c r="P40" i="8"/>
  <c r="O40" i="8"/>
  <c r="N40" i="8"/>
  <c r="M40" i="8"/>
  <c r="L40" i="8"/>
  <c r="K40" i="8"/>
  <c r="Q39" i="8"/>
  <c r="P39" i="8"/>
  <c r="O39" i="8"/>
  <c r="N39" i="8"/>
  <c r="M39" i="8"/>
  <c r="L39" i="8"/>
  <c r="K39" i="8"/>
  <c r="Q38" i="8"/>
  <c r="P38" i="8"/>
  <c r="O38" i="8"/>
  <c r="N38" i="8"/>
  <c r="M38" i="8"/>
  <c r="L38" i="8"/>
  <c r="K38" i="8"/>
  <c r="Q37" i="8"/>
  <c r="P37" i="8"/>
  <c r="O37" i="8"/>
  <c r="N37" i="8"/>
  <c r="M37" i="8"/>
  <c r="L37" i="8"/>
  <c r="K37" i="8"/>
  <c r="Q36" i="8"/>
  <c r="P36" i="8"/>
  <c r="O36" i="8"/>
  <c r="N36" i="8"/>
  <c r="M36" i="8"/>
  <c r="L36" i="8"/>
  <c r="K36" i="8"/>
  <c r="Q35" i="8"/>
  <c r="P35" i="8"/>
  <c r="O35" i="8"/>
  <c r="N35" i="8"/>
  <c r="M35" i="8"/>
  <c r="L35" i="8"/>
  <c r="K35" i="8"/>
  <c r="Q34" i="8"/>
  <c r="P34" i="8"/>
  <c r="O34" i="8"/>
  <c r="N34" i="8"/>
  <c r="M34" i="8"/>
  <c r="L34" i="8"/>
  <c r="K34" i="8"/>
  <c r="Q33" i="8"/>
  <c r="P33" i="8"/>
  <c r="O33" i="8"/>
  <c r="N33" i="8"/>
  <c r="M33" i="8"/>
  <c r="L33" i="8"/>
  <c r="K33" i="8"/>
  <c r="Q32" i="8"/>
  <c r="P32" i="8"/>
  <c r="O32" i="8"/>
  <c r="N32" i="8"/>
  <c r="M32" i="8"/>
  <c r="L32" i="8"/>
  <c r="K32" i="8"/>
  <c r="Q31" i="8"/>
  <c r="P31" i="8"/>
  <c r="O31" i="8"/>
  <c r="N31" i="8"/>
  <c r="M31" i="8"/>
  <c r="L31" i="8"/>
  <c r="K31" i="8"/>
  <c r="Q30" i="8"/>
  <c r="P30" i="8"/>
  <c r="O30" i="8"/>
  <c r="N30" i="8"/>
  <c r="M30" i="8"/>
  <c r="L30" i="8"/>
  <c r="K30" i="8"/>
  <c r="Q29" i="8"/>
  <c r="P29" i="8"/>
  <c r="O29" i="8"/>
  <c r="N29" i="8"/>
  <c r="M29" i="8"/>
  <c r="L29" i="8"/>
  <c r="K29" i="8"/>
  <c r="Q28" i="8"/>
  <c r="P28" i="8"/>
  <c r="O28" i="8"/>
  <c r="N28" i="8"/>
  <c r="M28" i="8"/>
  <c r="L28" i="8"/>
  <c r="K28" i="8"/>
  <c r="Q27" i="8"/>
  <c r="P27" i="8"/>
  <c r="O27" i="8"/>
  <c r="N27" i="8"/>
  <c r="M27" i="8"/>
  <c r="L27" i="8"/>
  <c r="K27" i="8"/>
  <c r="J63" i="8"/>
  <c r="N101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K91" i="5"/>
  <c r="I63" i="8"/>
  <c r="D63" i="8"/>
  <c r="H63" i="8"/>
  <c r="G63" i="8"/>
  <c r="F63" i="8"/>
  <c r="E63" i="8"/>
  <c r="C63" i="8"/>
  <c r="B63" i="8"/>
  <c r="H62" i="8"/>
  <c r="G62" i="8"/>
  <c r="F62" i="8"/>
  <c r="E62" i="8"/>
  <c r="D62" i="8"/>
  <c r="C62" i="8"/>
  <c r="B62" i="8"/>
  <c r="A62" i="8"/>
  <c r="I82" i="8"/>
  <c r="H82" i="8"/>
  <c r="G82" i="8"/>
  <c r="F82" i="8"/>
  <c r="E82" i="8"/>
  <c r="D82" i="8"/>
  <c r="C82" i="8"/>
  <c r="B82" i="8"/>
  <c r="J2" i="8"/>
  <c r="J3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" i="8"/>
  <c r="I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2" i="8"/>
  <c r="I1" i="8"/>
  <c r="H17" i="8"/>
  <c r="G17" i="8"/>
  <c r="F17" i="8"/>
  <c r="E17" i="8"/>
  <c r="D17" i="8"/>
  <c r="C17" i="8"/>
  <c r="B17" i="8"/>
  <c r="H16" i="8"/>
  <c r="G16" i="8"/>
  <c r="F16" i="8"/>
  <c r="E16" i="8"/>
  <c r="D16" i="8"/>
  <c r="C16" i="8"/>
  <c r="B16" i="8"/>
  <c r="H15" i="8"/>
  <c r="G15" i="8"/>
  <c r="F15" i="8"/>
  <c r="E15" i="8"/>
  <c r="D15" i="8"/>
  <c r="C15" i="8"/>
  <c r="B15" i="8"/>
  <c r="H14" i="8"/>
  <c r="G14" i="8"/>
  <c r="F14" i="8"/>
  <c r="E14" i="8"/>
  <c r="D14" i="8"/>
  <c r="C14" i="8"/>
  <c r="B14" i="8"/>
  <c r="H13" i="8"/>
  <c r="G13" i="8"/>
  <c r="F13" i="8"/>
  <c r="E13" i="8"/>
  <c r="D13" i="8"/>
  <c r="C13" i="8"/>
  <c r="B13" i="8"/>
  <c r="H12" i="8"/>
  <c r="G12" i="8"/>
  <c r="F12" i="8"/>
  <c r="E12" i="8"/>
  <c r="D12" i="8"/>
  <c r="C12" i="8"/>
  <c r="B12" i="8"/>
  <c r="H11" i="8"/>
  <c r="G11" i="8"/>
  <c r="F11" i="8"/>
  <c r="E11" i="8"/>
  <c r="D11" i="8"/>
  <c r="C11" i="8"/>
  <c r="B11" i="8"/>
  <c r="H10" i="8"/>
  <c r="G10" i="8"/>
  <c r="F10" i="8"/>
  <c r="E10" i="8"/>
  <c r="D10" i="8"/>
  <c r="C10" i="8"/>
  <c r="B10" i="8"/>
  <c r="H9" i="8"/>
  <c r="G9" i="8"/>
  <c r="F9" i="8"/>
  <c r="E9" i="8"/>
  <c r="D9" i="8"/>
  <c r="C9" i="8"/>
  <c r="B9" i="8"/>
  <c r="H8" i="8"/>
  <c r="G8" i="8"/>
  <c r="F8" i="8"/>
  <c r="E8" i="8"/>
  <c r="D8" i="8"/>
  <c r="C8" i="8"/>
  <c r="B8" i="8"/>
  <c r="H7" i="8"/>
  <c r="G7" i="8"/>
  <c r="F7" i="8"/>
  <c r="E7" i="8"/>
  <c r="D7" i="8"/>
  <c r="C7" i="8"/>
  <c r="B7" i="8"/>
  <c r="H6" i="8"/>
  <c r="G6" i="8"/>
  <c r="F6" i="8"/>
  <c r="E6" i="8"/>
  <c r="D6" i="8"/>
  <c r="C6" i="8"/>
  <c r="B6" i="8"/>
  <c r="H5" i="8"/>
  <c r="G5" i="8"/>
  <c r="F5" i="8"/>
  <c r="E5" i="8"/>
  <c r="D5" i="8"/>
  <c r="C5" i="8"/>
  <c r="B5" i="8"/>
  <c r="H4" i="8"/>
  <c r="G4" i="8"/>
  <c r="F4" i="8"/>
  <c r="E4" i="8"/>
  <c r="D4" i="8"/>
  <c r="C4" i="8"/>
  <c r="B4" i="8"/>
  <c r="H3" i="8"/>
  <c r="G3" i="8"/>
  <c r="F3" i="8"/>
  <c r="E3" i="8"/>
  <c r="D3" i="8"/>
  <c r="C3" i="8"/>
  <c r="B3" i="8"/>
  <c r="H2" i="8"/>
  <c r="G2" i="8"/>
  <c r="F2" i="8"/>
  <c r="E2" i="8"/>
  <c r="D2" i="8"/>
  <c r="C2" i="8"/>
  <c r="B2" i="8"/>
  <c r="H1" i="8"/>
  <c r="H65" i="8" s="1"/>
  <c r="H83" i="8" s="1"/>
  <c r="G1" i="8"/>
  <c r="G65" i="8" s="1"/>
  <c r="G83" i="8" s="1"/>
  <c r="F1" i="8"/>
  <c r="F65" i="8" s="1"/>
  <c r="F83" i="8" s="1"/>
  <c r="E1" i="8"/>
  <c r="E65" i="8" s="1"/>
  <c r="E83" i="8" s="1"/>
  <c r="D1" i="8"/>
  <c r="D65" i="8" s="1"/>
  <c r="D83" i="8" s="1"/>
  <c r="C1" i="8"/>
  <c r="C65" i="8" s="1"/>
  <c r="C83" i="8" s="1"/>
  <c r="B1" i="8"/>
  <c r="B65" i="8" s="1"/>
  <c r="B83" i="8" s="1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61" i="7"/>
  <c r="H76" i="7"/>
  <c r="G76" i="7"/>
  <c r="F76" i="7"/>
  <c r="E76" i="7"/>
  <c r="D76" i="7"/>
  <c r="H75" i="7"/>
  <c r="G75" i="7"/>
  <c r="F75" i="7"/>
  <c r="E75" i="7"/>
  <c r="D75" i="7"/>
  <c r="H74" i="7"/>
  <c r="G74" i="7"/>
  <c r="F74" i="7"/>
  <c r="E74" i="7"/>
  <c r="D74" i="7"/>
  <c r="H73" i="7"/>
  <c r="G73" i="7"/>
  <c r="F73" i="7"/>
  <c r="E73" i="7"/>
  <c r="D73" i="7"/>
  <c r="H72" i="7"/>
  <c r="G72" i="7"/>
  <c r="F72" i="7"/>
  <c r="E72" i="7"/>
  <c r="D72" i="7"/>
  <c r="H71" i="7"/>
  <c r="G71" i="7"/>
  <c r="F71" i="7"/>
  <c r="E71" i="7"/>
  <c r="D71" i="7"/>
  <c r="H70" i="7"/>
  <c r="G70" i="7"/>
  <c r="F70" i="7"/>
  <c r="E70" i="7"/>
  <c r="D70" i="7"/>
  <c r="H69" i="7"/>
  <c r="G69" i="7"/>
  <c r="F69" i="7"/>
  <c r="E69" i="7"/>
  <c r="D69" i="7"/>
  <c r="H68" i="7"/>
  <c r="G68" i="7"/>
  <c r="F68" i="7"/>
  <c r="E68" i="7"/>
  <c r="D68" i="7"/>
  <c r="H67" i="7"/>
  <c r="G67" i="7"/>
  <c r="F67" i="7"/>
  <c r="E67" i="7"/>
  <c r="D67" i="7"/>
  <c r="H66" i="7"/>
  <c r="G66" i="7"/>
  <c r="F66" i="7"/>
  <c r="E66" i="7"/>
  <c r="D66" i="7"/>
  <c r="H65" i="7"/>
  <c r="G65" i="7"/>
  <c r="F65" i="7"/>
  <c r="E65" i="7"/>
  <c r="D65" i="7"/>
  <c r="H64" i="7"/>
  <c r="G64" i="7"/>
  <c r="F64" i="7"/>
  <c r="E64" i="7"/>
  <c r="D64" i="7"/>
  <c r="H63" i="7"/>
  <c r="G63" i="7"/>
  <c r="F63" i="7"/>
  <c r="E63" i="7"/>
  <c r="D63" i="7"/>
  <c r="H62" i="7"/>
  <c r="G62" i="7"/>
  <c r="F62" i="7"/>
  <c r="E62" i="7"/>
  <c r="D62" i="7"/>
  <c r="H61" i="7"/>
  <c r="G61" i="7"/>
  <c r="F61" i="7"/>
  <c r="E61" i="7"/>
  <c r="D61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J58" i="7"/>
  <c r="H58" i="7"/>
  <c r="G58" i="7"/>
  <c r="F58" i="7"/>
  <c r="E58" i="7"/>
  <c r="D58" i="7"/>
  <c r="J57" i="7"/>
  <c r="H57" i="7"/>
  <c r="G57" i="7"/>
  <c r="F57" i="7"/>
  <c r="E57" i="7"/>
  <c r="D57" i="7"/>
  <c r="J56" i="7"/>
  <c r="H56" i="7"/>
  <c r="G56" i="7"/>
  <c r="F56" i="7"/>
  <c r="E56" i="7"/>
  <c r="D56" i="7"/>
  <c r="J55" i="7"/>
  <c r="H55" i="7"/>
  <c r="G55" i="7"/>
  <c r="F55" i="7"/>
  <c r="E55" i="7"/>
  <c r="D55" i="7"/>
  <c r="J54" i="7"/>
  <c r="H54" i="7"/>
  <c r="G54" i="7"/>
  <c r="F54" i="7"/>
  <c r="E54" i="7"/>
  <c r="D54" i="7"/>
  <c r="J53" i="7"/>
  <c r="H53" i="7"/>
  <c r="G53" i="7"/>
  <c r="F53" i="7"/>
  <c r="E53" i="7"/>
  <c r="D53" i="7"/>
  <c r="J52" i="7"/>
  <c r="H52" i="7"/>
  <c r="G52" i="7"/>
  <c r="F52" i="7"/>
  <c r="E52" i="7"/>
  <c r="D52" i="7"/>
  <c r="J51" i="7"/>
  <c r="H51" i="7"/>
  <c r="G51" i="7"/>
  <c r="F51" i="7"/>
  <c r="E51" i="7"/>
  <c r="D51" i="7"/>
  <c r="J50" i="7"/>
  <c r="H50" i="7"/>
  <c r="G50" i="7"/>
  <c r="F50" i="7"/>
  <c r="E50" i="7"/>
  <c r="D50" i="7"/>
  <c r="J49" i="7"/>
  <c r="H49" i="7"/>
  <c r="G49" i="7"/>
  <c r="F49" i="7"/>
  <c r="E49" i="7"/>
  <c r="D49" i="7"/>
  <c r="J48" i="7"/>
  <c r="H48" i="7"/>
  <c r="G48" i="7"/>
  <c r="F48" i="7"/>
  <c r="E48" i="7"/>
  <c r="D48" i="7"/>
  <c r="J47" i="7"/>
  <c r="H47" i="7"/>
  <c r="G47" i="7"/>
  <c r="F47" i="7"/>
  <c r="E47" i="7"/>
  <c r="D47" i="7"/>
  <c r="J46" i="7"/>
  <c r="H46" i="7"/>
  <c r="G46" i="7"/>
  <c r="F46" i="7"/>
  <c r="E46" i="7"/>
  <c r="D46" i="7"/>
  <c r="J45" i="7"/>
  <c r="H45" i="7"/>
  <c r="G45" i="7"/>
  <c r="F45" i="7"/>
  <c r="E45" i="7"/>
  <c r="D45" i="7"/>
  <c r="J44" i="7"/>
  <c r="H44" i="7"/>
  <c r="G44" i="7"/>
  <c r="F44" i="7"/>
  <c r="E44" i="7"/>
  <c r="D44" i="7"/>
  <c r="J43" i="7"/>
  <c r="H43" i="7"/>
  <c r="G43" i="7"/>
  <c r="F43" i="7"/>
  <c r="E43" i="7"/>
  <c r="D43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J42" i="7"/>
  <c r="H42" i="7"/>
  <c r="G42" i="7"/>
  <c r="F42" i="7"/>
  <c r="E42" i="7"/>
  <c r="D42" i="7"/>
  <c r="C42" i="7"/>
  <c r="R77" i="7"/>
  <c r="Q77" i="7"/>
  <c r="S77" i="7" s="1"/>
  <c r="R76" i="7"/>
  <c r="Q76" i="7"/>
  <c r="R75" i="7"/>
  <c r="Q75" i="7"/>
  <c r="S75" i="7" s="1"/>
  <c r="R74" i="7"/>
  <c r="Q74" i="7"/>
  <c r="R73" i="7"/>
  <c r="Q73" i="7"/>
  <c r="S73" i="7" s="1"/>
  <c r="R72" i="7"/>
  <c r="Q72" i="7"/>
  <c r="R71" i="7"/>
  <c r="Q71" i="7"/>
  <c r="S71" i="7" s="1"/>
  <c r="R70" i="7"/>
  <c r="Q70" i="7"/>
  <c r="R69" i="7"/>
  <c r="Q69" i="7"/>
  <c r="R68" i="7"/>
  <c r="Q68" i="7"/>
  <c r="R67" i="7"/>
  <c r="Q67" i="7"/>
  <c r="S67" i="7" s="1"/>
  <c r="R66" i="7"/>
  <c r="Q66" i="7"/>
  <c r="S66" i="7" s="1"/>
  <c r="R65" i="7"/>
  <c r="Q65" i="7"/>
  <c r="S65" i="7" s="1"/>
  <c r="R64" i="7"/>
  <c r="Q64" i="7"/>
  <c r="R63" i="7"/>
  <c r="Q63" i="7"/>
  <c r="S63" i="7" s="1"/>
  <c r="R62" i="7"/>
  <c r="Q62" i="7"/>
  <c r="S74" i="7"/>
  <c r="S72" i="7"/>
  <c r="S69" i="7"/>
  <c r="S64" i="7"/>
  <c r="S76" i="7"/>
  <c r="S70" i="7"/>
  <c r="S68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O71" i="7"/>
  <c r="P71" i="7"/>
  <c r="O72" i="7"/>
  <c r="P72" i="7"/>
  <c r="O73" i="7"/>
  <c r="P73" i="7"/>
  <c r="O74" i="7"/>
  <c r="P74" i="7"/>
  <c r="O75" i="7"/>
  <c r="P75" i="7"/>
  <c r="O76" i="7"/>
  <c r="P76" i="7"/>
  <c r="O77" i="7"/>
  <c r="P77" i="7"/>
  <c r="P62" i="7"/>
  <c r="O62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S58" i="7"/>
  <c r="S57" i="7"/>
  <c r="S56" i="7"/>
  <c r="S55" i="7"/>
  <c r="S54" i="7"/>
  <c r="S53" i="7"/>
  <c r="S52" i="7"/>
  <c r="S51" i="7"/>
  <c r="S50" i="7"/>
  <c r="S49" i="7"/>
  <c r="S48" i="7"/>
  <c r="S47" i="7"/>
  <c r="S46" i="7"/>
  <c r="S45" i="7"/>
  <c r="S44" i="7"/>
  <c r="S43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24" i="7"/>
  <c r="Q44" i="7"/>
  <c r="R44" i="7"/>
  <c r="Q45" i="7"/>
  <c r="R45" i="7"/>
  <c r="Q46" i="7"/>
  <c r="R41" i="7" s="1"/>
  <c r="R46" i="7"/>
  <c r="Q47" i="7"/>
  <c r="R47" i="7"/>
  <c r="Q48" i="7"/>
  <c r="R48" i="7"/>
  <c r="Q49" i="7"/>
  <c r="R49" i="7"/>
  <c r="Q50" i="7"/>
  <c r="R50" i="7"/>
  <c r="Q51" i="7"/>
  <c r="R51" i="7"/>
  <c r="Q52" i="7"/>
  <c r="R52" i="7"/>
  <c r="Q53" i="7"/>
  <c r="R53" i="7"/>
  <c r="Q54" i="7"/>
  <c r="R54" i="7"/>
  <c r="Q55" i="7"/>
  <c r="R55" i="7"/>
  <c r="Q56" i="7"/>
  <c r="R56" i="7"/>
  <c r="Q57" i="7"/>
  <c r="R57" i="7"/>
  <c r="Q58" i="7"/>
  <c r="R58" i="7"/>
  <c r="R43" i="7"/>
  <c r="Q43" i="7"/>
  <c r="P58" i="7"/>
  <c r="O58" i="7"/>
  <c r="P57" i="7"/>
  <c r="O57" i="7"/>
  <c r="P56" i="7"/>
  <c r="O56" i="7"/>
  <c r="P55" i="7"/>
  <c r="O55" i="7"/>
  <c r="P54" i="7"/>
  <c r="O54" i="7"/>
  <c r="P53" i="7"/>
  <c r="O53" i="7"/>
  <c r="P52" i="7"/>
  <c r="O52" i="7"/>
  <c r="P51" i="7"/>
  <c r="O51" i="7"/>
  <c r="P50" i="7"/>
  <c r="O50" i="7"/>
  <c r="P49" i="7"/>
  <c r="O49" i="7"/>
  <c r="P48" i="7"/>
  <c r="O48" i="7"/>
  <c r="P47" i="7"/>
  <c r="O47" i="7"/>
  <c r="P46" i="7"/>
  <c r="O46" i="7"/>
  <c r="P45" i="7"/>
  <c r="O45" i="7"/>
  <c r="P44" i="7"/>
  <c r="O44" i="7"/>
  <c r="P43" i="7"/>
  <c r="O43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R22" i="7"/>
  <c r="R39" i="7"/>
  <c r="Q39" i="7"/>
  <c r="R38" i="7"/>
  <c r="Q38" i="7"/>
  <c r="R37" i="7"/>
  <c r="Q37" i="7"/>
  <c r="R36" i="7"/>
  <c r="Q36" i="7"/>
  <c r="R35" i="7"/>
  <c r="Q35" i="7"/>
  <c r="R34" i="7"/>
  <c r="Q34" i="7"/>
  <c r="R33" i="7"/>
  <c r="Q33" i="7"/>
  <c r="R32" i="7"/>
  <c r="Q32" i="7"/>
  <c r="R31" i="7"/>
  <c r="Q31" i="7"/>
  <c r="R30" i="7"/>
  <c r="Q30" i="7"/>
  <c r="R29" i="7"/>
  <c r="Q29" i="7"/>
  <c r="R28" i="7"/>
  <c r="Q28" i="7"/>
  <c r="R27" i="7"/>
  <c r="Q27" i="7"/>
  <c r="R26" i="7"/>
  <c r="Q26" i="7"/>
  <c r="R25" i="7"/>
  <c r="Q25" i="7"/>
  <c r="R24" i="7"/>
  <c r="Q24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B39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24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3" i="7"/>
  <c r="L2" i="7"/>
  <c r="K39" i="7"/>
  <c r="J39" i="7"/>
  <c r="I39" i="7"/>
  <c r="H39" i="7"/>
  <c r="G39" i="7"/>
  <c r="F39" i="7"/>
  <c r="C39" i="7"/>
  <c r="A39" i="7"/>
  <c r="K38" i="7"/>
  <c r="J38" i="7"/>
  <c r="I38" i="7"/>
  <c r="H38" i="7"/>
  <c r="G38" i="7"/>
  <c r="F38" i="7"/>
  <c r="C38" i="7"/>
  <c r="A38" i="7"/>
  <c r="K37" i="7"/>
  <c r="J37" i="7"/>
  <c r="I37" i="7"/>
  <c r="H37" i="7"/>
  <c r="G37" i="7"/>
  <c r="F37" i="7"/>
  <c r="C37" i="7"/>
  <c r="A37" i="7"/>
  <c r="K36" i="7"/>
  <c r="J36" i="7"/>
  <c r="I36" i="7"/>
  <c r="H36" i="7"/>
  <c r="G36" i="7"/>
  <c r="F36" i="7"/>
  <c r="C36" i="7"/>
  <c r="A36" i="7"/>
  <c r="K35" i="7"/>
  <c r="J35" i="7"/>
  <c r="I35" i="7"/>
  <c r="H35" i="7"/>
  <c r="G35" i="7"/>
  <c r="F35" i="7"/>
  <c r="C35" i="7"/>
  <c r="A35" i="7"/>
  <c r="K34" i="7"/>
  <c r="J34" i="7"/>
  <c r="I34" i="7"/>
  <c r="H34" i="7"/>
  <c r="G34" i="7"/>
  <c r="F34" i="7"/>
  <c r="C34" i="7"/>
  <c r="A34" i="7"/>
  <c r="K33" i="7"/>
  <c r="J33" i="7"/>
  <c r="I33" i="7"/>
  <c r="H33" i="7"/>
  <c r="G33" i="7"/>
  <c r="F33" i="7"/>
  <c r="C33" i="7"/>
  <c r="A33" i="7"/>
  <c r="K32" i="7"/>
  <c r="J32" i="7"/>
  <c r="I32" i="7"/>
  <c r="H32" i="7"/>
  <c r="G32" i="7"/>
  <c r="F32" i="7"/>
  <c r="C32" i="7"/>
  <c r="A32" i="7"/>
  <c r="K31" i="7"/>
  <c r="J31" i="7"/>
  <c r="I31" i="7"/>
  <c r="H31" i="7"/>
  <c r="G31" i="7"/>
  <c r="F31" i="7"/>
  <c r="C31" i="7"/>
  <c r="A31" i="7"/>
  <c r="K30" i="7"/>
  <c r="J30" i="7"/>
  <c r="I30" i="7"/>
  <c r="H30" i="7"/>
  <c r="G30" i="7"/>
  <c r="F30" i="7"/>
  <c r="C30" i="7"/>
  <c r="A30" i="7"/>
  <c r="K29" i="7"/>
  <c r="J29" i="7"/>
  <c r="I29" i="7"/>
  <c r="H29" i="7"/>
  <c r="G29" i="7"/>
  <c r="F29" i="7"/>
  <c r="C29" i="7"/>
  <c r="A29" i="7"/>
  <c r="K28" i="7"/>
  <c r="J28" i="7"/>
  <c r="I28" i="7"/>
  <c r="H28" i="7"/>
  <c r="G28" i="7"/>
  <c r="F28" i="7"/>
  <c r="C28" i="7"/>
  <c r="A28" i="7"/>
  <c r="K27" i="7"/>
  <c r="J27" i="7"/>
  <c r="I27" i="7"/>
  <c r="H27" i="7"/>
  <c r="G27" i="7"/>
  <c r="F27" i="7"/>
  <c r="C27" i="7"/>
  <c r="A27" i="7"/>
  <c r="K26" i="7"/>
  <c r="J26" i="7"/>
  <c r="I26" i="7"/>
  <c r="H26" i="7"/>
  <c r="G26" i="7"/>
  <c r="F26" i="7"/>
  <c r="C26" i="7"/>
  <c r="A26" i="7"/>
  <c r="K25" i="7"/>
  <c r="J25" i="7"/>
  <c r="I25" i="7"/>
  <c r="H25" i="7"/>
  <c r="G25" i="7"/>
  <c r="F25" i="7"/>
  <c r="C25" i="7"/>
  <c r="A25" i="7"/>
  <c r="K24" i="7"/>
  <c r="J24" i="7"/>
  <c r="I24" i="7"/>
  <c r="H24" i="7"/>
  <c r="G24" i="7"/>
  <c r="F24" i="7"/>
  <c r="C24" i="7"/>
  <c r="A24" i="7"/>
  <c r="K23" i="7"/>
  <c r="J23" i="7"/>
  <c r="I23" i="7"/>
  <c r="H23" i="7"/>
  <c r="G23" i="7"/>
  <c r="F23" i="7"/>
  <c r="E23" i="7"/>
  <c r="D23" i="7"/>
  <c r="C23" i="7"/>
  <c r="B23" i="7"/>
  <c r="A23" i="7"/>
  <c r="K18" i="7"/>
  <c r="J18" i="7"/>
  <c r="I18" i="7"/>
  <c r="H18" i="7"/>
  <c r="G18" i="7"/>
  <c r="F18" i="7"/>
  <c r="E18" i="7"/>
  <c r="D18" i="7"/>
  <c r="C18" i="7"/>
  <c r="B18" i="7"/>
  <c r="A18" i="7"/>
  <c r="J17" i="7"/>
  <c r="I17" i="7"/>
  <c r="H17" i="7"/>
  <c r="G17" i="7"/>
  <c r="F17" i="7"/>
  <c r="E17" i="7"/>
  <c r="D17" i="7"/>
  <c r="C17" i="7"/>
  <c r="B17" i="7"/>
  <c r="A17" i="7"/>
  <c r="J16" i="7"/>
  <c r="I16" i="7"/>
  <c r="H16" i="7"/>
  <c r="G16" i="7"/>
  <c r="F16" i="7"/>
  <c r="E16" i="7"/>
  <c r="D16" i="7"/>
  <c r="C16" i="7"/>
  <c r="B16" i="7"/>
  <c r="A16" i="7"/>
  <c r="J15" i="7"/>
  <c r="I15" i="7"/>
  <c r="H15" i="7"/>
  <c r="G15" i="7"/>
  <c r="F15" i="7"/>
  <c r="E15" i="7"/>
  <c r="D15" i="7"/>
  <c r="C15" i="7"/>
  <c r="B15" i="7"/>
  <c r="A15" i="7"/>
  <c r="J14" i="7"/>
  <c r="I14" i="7"/>
  <c r="H14" i="7"/>
  <c r="G14" i="7"/>
  <c r="F14" i="7"/>
  <c r="E14" i="7"/>
  <c r="D14" i="7"/>
  <c r="C14" i="7"/>
  <c r="B14" i="7"/>
  <c r="A14" i="7"/>
  <c r="J13" i="7"/>
  <c r="I13" i="7"/>
  <c r="H13" i="7"/>
  <c r="G13" i="7"/>
  <c r="F13" i="7"/>
  <c r="E13" i="7"/>
  <c r="D13" i="7"/>
  <c r="C13" i="7"/>
  <c r="B13" i="7"/>
  <c r="A13" i="7"/>
  <c r="J12" i="7"/>
  <c r="I12" i="7"/>
  <c r="H12" i="7"/>
  <c r="G12" i="7"/>
  <c r="F12" i="7"/>
  <c r="E12" i="7"/>
  <c r="D12" i="7"/>
  <c r="C12" i="7"/>
  <c r="B12" i="7"/>
  <c r="A12" i="7"/>
  <c r="J11" i="7"/>
  <c r="I11" i="7"/>
  <c r="H11" i="7"/>
  <c r="G11" i="7"/>
  <c r="F11" i="7"/>
  <c r="E11" i="7"/>
  <c r="D11" i="7"/>
  <c r="C11" i="7"/>
  <c r="B11" i="7"/>
  <c r="A11" i="7"/>
  <c r="J10" i="7"/>
  <c r="I10" i="7"/>
  <c r="H10" i="7"/>
  <c r="G10" i="7"/>
  <c r="F10" i="7"/>
  <c r="E10" i="7"/>
  <c r="D10" i="7"/>
  <c r="C10" i="7"/>
  <c r="B10" i="7"/>
  <c r="A10" i="7"/>
  <c r="J9" i="7"/>
  <c r="I9" i="7"/>
  <c r="H9" i="7"/>
  <c r="G9" i="7"/>
  <c r="F9" i="7"/>
  <c r="E9" i="7"/>
  <c r="D9" i="7"/>
  <c r="C9" i="7"/>
  <c r="B9" i="7"/>
  <c r="A9" i="7"/>
  <c r="J8" i="7"/>
  <c r="I8" i="7"/>
  <c r="H8" i="7"/>
  <c r="G8" i="7"/>
  <c r="F8" i="7"/>
  <c r="E8" i="7"/>
  <c r="D8" i="7"/>
  <c r="C8" i="7"/>
  <c r="B8" i="7"/>
  <c r="A8" i="7"/>
  <c r="J7" i="7"/>
  <c r="I7" i="7"/>
  <c r="H7" i="7"/>
  <c r="G7" i="7"/>
  <c r="F7" i="7"/>
  <c r="E7" i="7"/>
  <c r="D7" i="7"/>
  <c r="C7" i="7"/>
  <c r="B7" i="7"/>
  <c r="A7" i="7"/>
  <c r="J6" i="7"/>
  <c r="I6" i="7"/>
  <c r="H6" i="7"/>
  <c r="G6" i="7"/>
  <c r="F6" i="7"/>
  <c r="E6" i="7"/>
  <c r="D6" i="7"/>
  <c r="C6" i="7"/>
  <c r="B6" i="7"/>
  <c r="A6" i="7"/>
  <c r="J5" i="7"/>
  <c r="I5" i="7"/>
  <c r="H5" i="7"/>
  <c r="G5" i="7"/>
  <c r="F5" i="7"/>
  <c r="E5" i="7"/>
  <c r="D5" i="7"/>
  <c r="C5" i="7"/>
  <c r="B5" i="7"/>
  <c r="A5" i="7"/>
  <c r="J4" i="7"/>
  <c r="I4" i="7"/>
  <c r="H4" i="7"/>
  <c r="G4" i="7"/>
  <c r="F4" i="7"/>
  <c r="E4" i="7"/>
  <c r="D4" i="7"/>
  <c r="C4" i="7"/>
  <c r="B4" i="7"/>
  <c r="A4" i="7"/>
  <c r="J3" i="7"/>
  <c r="I3" i="7"/>
  <c r="H3" i="7"/>
  <c r="G3" i="7"/>
  <c r="F3" i="7"/>
  <c r="E3" i="7"/>
  <c r="D3" i="7"/>
  <c r="C3" i="7"/>
  <c r="B3" i="7"/>
  <c r="A3" i="7"/>
  <c r="J2" i="7"/>
  <c r="I2" i="7"/>
  <c r="H2" i="7"/>
  <c r="G2" i="7"/>
  <c r="F2" i="7"/>
  <c r="E2" i="7"/>
  <c r="D2" i="7"/>
  <c r="C2" i="7"/>
  <c r="B2" i="7"/>
  <c r="A2" i="7"/>
  <c r="K1" i="7"/>
  <c r="J1" i="7"/>
  <c r="I1" i="7"/>
  <c r="H1" i="7"/>
  <c r="G1" i="7"/>
  <c r="F1" i="7"/>
  <c r="E1" i="7"/>
  <c r="D1" i="7"/>
  <c r="C1" i="7"/>
  <c r="B1" i="7"/>
  <c r="A1" i="7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Q127" i="5"/>
  <c r="Q126" i="5"/>
  <c r="Q125" i="5"/>
  <c r="Q124" i="5"/>
  <c r="Q123" i="5"/>
  <c r="Q122" i="5"/>
  <c r="Q121" i="5"/>
  <c r="Q120" i="5"/>
  <c r="Q119" i="5"/>
  <c r="Q118" i="5"/>
  <c r="Q117" i="5"/>
  <c r="Q116" i="5"/>
  <c r="Q115" i="5"/>
  <c r="Q114" i="5"/>
  <c r="Q113" i="5"/>
  <c r="Q112" i="5"/>
  <c r="T70" i="5"/>
  <c r="T69" i="5"/>
  <c r="T68" i="5"/>
  <c r="T67" i="5"/>
  <c r="T66" i="5"/>
  <c r="T65" i="5"/>
  <c r="T64" i="5"/>
  <c r="T63" i="5"/>
  <c r="T62" i="5"/>
  <c r="T61" i="5"/>
  <c r="T60" i="5"/>
  <c r="T59" i="5"/>
  <c r="T58" i="5"/>
  <c r="T57" i="5"/>
  <c r="T56" i="5"/>
  <c r="T55" i="5"/>
  <c r="S70" i="5"/>
  <c r="R70" i="5"/>
  <c r="Q70" i="5"/>
  <c r="P70" i="5"/>
  <c r="O70" i="5"/>
  <c r="N70" i="5"/>
  <c r="M70" i="5"/>
  <c r="S69" i="5"/>
  <c r="R69" i="5"/>
  <c r="Q69" i="5"/>
  <c r="P69" i="5"/>
  <c r="O69" i="5"/>
  <c r="N69" i="5"/>
  <c r="M69" i="5"/>
  <c r="S68" i="5"/>
  <c r="R68" i="5"/>
  <c r="Q68" i="5"/>
  <c r="P68" i="5"/>
  <c r="O68" i="5"/>
  <c r="N68" i="5"/>
  <c r="M68" i="5"/>
  <c r="S67" i="5"/>
  <c r="R67" i="5"/>
  <c r="Q67" i="5"/>
  <c r="P67" i="5"/>
  <c r="O67" i="5"/>
  <c r="N67" i="5"/>
  <c r="M67" i="5"/>
  <c r="S66" i="5"/>
  <c r="R66" i="5"/>
  <c r="Q66" i="5"/>
  <c r="P66" i="5"/>
  <c r="O66" i="5"/>
  <c r="N66" i="5"/>
  <c r="M66" i="5"/>
  <c r="S65" i="5"/>
  <c r="R65" i="5"/>
  <c r="Q65" i="5"/>
  <c r="P65" i="5"/>
  <c r="O65" i="5"/>
  <c r="N65" i="5"/>
  <c r="M65" i="5"/>
  <c r="S64" i="5"/>
  <c r="R64" i="5"/>
  <c r="Q64" i="5"/>
  <c r="P64" i="5"/>
  <c r="O64" i="5"/>
  <c r="N64" i="5"/>
  <c r="M64" i="5"/>
  <c r="S63" i="5"/>
  <c r="R63" i="5"/>
  <c r="Q63" i="5"/>
  <c r="P63" i="5"/>
  <c r="O63" i="5"/>
  <c r="N63" i="5"/>
  <c r="M63" i="5"/>
  <c r="S62" i="5"/>
  <c r="R62" i="5"/>
  <c r="Q62" i="5"/>
  <c r="P62" i="5"/>
  <c r="O62" i="5"/>
  <c r="N62" i="5"/>
  <c r="M62" i="5"/>
  <c r="S61" i="5"/>
  <c r="R61" i="5"/>
  <c r="Q61" i="5"/>
  <c r="P61" i="5"/>
  <c r="O61" i="5"/>
  <c r="N61" i="5"/>
  <c r="M61" i="5"/>
  <c r="S60" i="5"/>
  <c r="R60" i="5"/>
  <c r="Q60" i="5"/>
  <c r="P60" i="5"/>
  <c r="O60" i="5"/>
  <c r="N60" i="5"/>
  <c r="M60" i="5"/>
  <c r="S59" i="5"/>
  <c r="R59" i="5"/>
  <c r="Q59" i="5"/>
  <c r="P59" i="5"/>
  <c r="O59" i="5"/>
  <c r="N59" i="5"/>
  <c r="M59" i="5"/>
  <c r="S58" i="5"/>
  <c r="R58" i="5"/>
  <c r="Q58" i="5"/>
  <c r="P58" i="5"/>
  <c r="O58" i="5"/>
  <c r="N58" i="5"/>
  <c r="M58" i="5"/>
  <c r="S57" i="5"/>
  <c r="R57" i="5"/>
  <c r="Q57" i="5"/>
  <c r="P57" i="5"/>
  <c r="O57" i="5"/>
  <c r="N57" i="5"/>
  <c r="M57" i="5"/>
  <c r="S56" i="5"/>
  <c r="R56" i="5"/>
  <c r="Q56" i="5"/>
  <c r="P56" i="5"/>
  <c r="O56" i="5"/>
  <c r="N56" i="5"/>
  <c r="M56" i="5"/>
  <c r="S55" i="5"/>
  <c r="R55" i="5"/>
  <c r="Q55" i="5"/>
  <c r="P55" i="5"/>
  <c r="O55" i="5"/>
  <c r="N55" i="5"/>
  <c r="M55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8" i="5"/>
  <c r="F91" i="5"/>
  <c r="O127" i="5"/>
  <c r="O126" i="5"/>
  <c r="O125" i="5"/>
  <c r="O124" i="5"/>
  <c r="O123" i="5"/>
  <c r="O122" i="5"/>
  <c r="O121" i="5"/>
  <c r="O120" i="5"/>
  <c r="O119" i="5"/>
  <c r="O118" i="5"/>
  <c r="O117" i="5"/>
  <c r="O116" i="5"/>
  <c r="O115" i="5"/>
  <c r="O114" i="5"/>
  <c r="O113" i="5"/>
  <c r="O112" i="5"/>
  <c r="I91" i="5"/>
  <c r="H91" i="5"/>
  <c r="G91" i="5"/>
  <c r="E91" i="5"/>
  <c r="D91" i="5"/>
  <c r="C91" i="5"/>
  <c r="I90" i="5"/>
  <c r="H90" i="5"/>
  <c r="G90" i="5"/>
  <c r="F90" i="5"/>
  <c r="E90" i="5"/>
  <c r="D90" i="5"/>
  <c r="C90" i="5"/>
  <c r="K23" i="5"/>
  <c r="J128" i="5"/>
  <c r="I128" i="5"/>
  <c r="H128" i="5"/>
  <c r="G128" i="5"/>
  <c r="F128" i="5"/>
  <c r="E128" i="5"/>
  <c r="D128" i="5"/>
  <c r="C128" i="5"/>
  <c r="J110" i="5"/>
  <c r="I110" i="5"/>
  <c r="H110" i="5"/>
  <c r="G110" i="5"/>
  <c r="F110" i="5"/>
  <c r="E110" i="5"/>
  <c r="D110" i="5"/>
  <c r="C110" i="5"/>
  <c r="H93" i="5"/>
  <c r="H111" i="5" s="1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24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I44" i="5"/>
  <c r="J43" i="5"/>
  <c r="I43" i="5"/>
  <c r="H43" i="5"/>
  <c r="G43" i="5"/>
  <c r="F43" i="5"/>
  <c r="E43" i="5"/>
  <c r="D43" i="5"/>
  <c r="B43" i="5"/>
  <c r="I40" i="5"/>
  <c r="H40" i="5"/>
  <c r="G40" i="5"/>
  <c r="F40" i="5"/>
  <c r="E40" i="5"/>
  <c r="D40" i="5"/>
  <c r="B40" i="5"/>
  <c r="I39" i="5"/>
  <c r="H39" i="5"/>
  <c r="G39" i="5"/>
  <c r="F39" i="5"/>
  <c r="E39" i="5"/>
  <c r="D39" i="5"/>
  <c r="B39" i="5"/>
  <c r="I38" i="5"/>
  <c r="H38" i="5"/>
  <c r="G38" i="5"/>
  <c r="F38" i="5"/>
  <c r="E38" i="5"/>
  <c r="D38" i="5"/>
  <c r="B38" i="5"/>
  <c r="I37" i="5"/>
  <c r="H37" i="5"/>
  <c r="G37" i="5"/>
  <c r="F37" i="5"/>
  <c r="E37" i="5"/>
  <c r="D37" i="5"/>
  <c r="B37" i="5"/>
  <c r="I36" i="5"/>
  <c r="H36" i="5"/>
  <c r="G36" i="5"/>
  <c r="F36" i="5"/>
  <c r="E36" i="5"/>
  <c r="D36" i="5"/>
  <c r="B36" i="5"/>
  <c r="I35" i="5"/>
  <c r="H35" i="5"/>
  <c r="G35" i="5"/>
  <c r="F35" i="5"/>
  <c r="E35" i="5"/>
  <c r="D35" i="5"/>
  <c r="B35" i="5"/>
  <c r="I34" i="5"/>
  <c r="H34" i="5"/>
  <c r="G34" i="5"/>
  <c r="F34" i="5"/>
  <c r="E34" i="5"/>
  <c r="D34" i="5"/>
  <c r="B34" i="5"/>
  <c r="I33" i="5"/>
  <c r="H33" i="5"/>
  <c r="G33" i="5"/>
  <c r="F33" i="5"/>
  <c r="E33" i="5"/>
  <c r="D33" i="5"/>
  <c r="B33" i="5"/>
  <c r="I32" i="5"/>
  <c r="H32" i="5"/>
  <c r="G32" i="5"/>
  <c r="F32" i="5"/>
  <c r="E32" i="5"/>
  <c r="D32" i="5"/>
  <c r="B32" i="5"/>
  <c r="I31" i="5"/>
  <c r="H31" i="5"/>
  <c r="G31" i="5"/>
  <c r="F31" i="5"/>
  <c r="E31" i="5"/>
  <c r="D31" i="5"/>
  <c r="B31" i="5"/>
  <c r="I30" i="5"/>
  <c r="H30" i="5"/>
  <c r="G30" i="5"/>
  <c r="F30" i="5"/>
  <c r="E30" i="5"/>
  <c r="D30" i="5"/>
  <c r="B30" i="5"/>
  <c r="I29" i="5"/>
  <c r="H29" i="5"/>
  <c r="G29" i="5"/>
  <c r="F29" i="5"/>
  <c r="E29" i="5"/>
  <c r="D29" i="5"/>
  <c r="B29" i="5"/>
  <c r="I28" i="5"/>
  <c r="H28" i="5"/>
  <c r="G28" i="5"/>
  <c r="F28" i="5"/>
  <c r="E28" i="5"/>
  <c r="D28" i="5"/>
  <c r="B28" i="5"/>
  <c r="I27" i="5"/>
  <c r="H27" i="5"/>
  <c r="G27" i="5"/>
  <c r="F27" i="5"/>
  <c r="E27" i="5"/>
  <c r="D27" i="5"/>
  <c r="B27" i="5"/>
  <c r="I26" i="5"/>
  <c r="H26" i="5"/>
  <c r="G26" i="5"/>
  <c r="F26" i="5"/>
  <c r="E26" i="5"/>
  <c r="D26" i="5"/>
  <c r="B26" i="5"/>
  <c r="I25" i="5"/>
  <c r="H25" i="5"/>
  <c r="G25" i="5"/>
  <c r="F25" i="5"/>
  <c r="E25" i="5"/>
  <c r="D25" i="5"/>
  <c r="B25" i="5"/>
  <c r="J24" i="5"/>
  <c r="J44" i="5" s="1"/>
  <c r="H24" i="5"/>
  <c r="H44" i="5" s="1"/>
  <c r="G24" i="5"/>
  <c r="G44" i="5" s="1"/>
  <c r="F24" i="5"/>
  <c r="F44" i="5" s="1"/>
  <c r="E24" i="5"/>
  <c r="D93" i="5" s="1"/>
  <c r="D111" i="5" s="1"/>
  <c r="D24" i="5"/>
  <c r="D44" i="5" s="1"/>
  <c r="L22" i="5"/>
  <c r="K22" i="5"/>
  <c r="L21" i="5"/>
  <c r="K21" i="5"/>
  <c r="L20" i="5"/>
  <c r="K20" i="5"/>
  <c r="L19" i="5"/>
  <c r="K19" i="5"/>
  <c r="L18" i="5"/>
  <c r="K18" i="5"/>
  <c r="L17" i="5"/>
  <c r="K17" i="5"/>
  <c r="L16" i="5"/>
  <c r="K16" i="5"/>
  <c r="L15" i="5"/>
  <c r="K15" i="5"/>
  <c r="L14" i="5"/>
  <c r="K14" i="5"/>
  <c r="L13" i="5"/>
  <c r="K13" i="5"/>
  <c r="L12" i="5"/>
  <c r="K12" i="5"/>
  <c r="L11" i="5"/>
  <c r="K11" i="5"/>
  <c r="L10" i="5"/>
  <c r="K10" i="5"/>
  <c r="L9" i="5"/>
  <c r="K9" i="5"/>
  <c r="L8" i="5"/>
  <c r="K8" i="5"/>
  <c r="L7" i="5"/>
  <c r="K7" i="5"/>
  <c r="L6" i="5"/>
  <c r="L5" i="5"/>
  <c r="L2" i="5"/>
  <c r="K43" i="5" s="1"/>
  <c r="J44" i="4"/>
  <c r="I44" i="4"/>
  <c r="H44" i="4"/>
  <c r="G44" i="4"/>
  <c r="F44" i="4"/>
  <c r="E44" i="4"/>
  <c r="D44" i="4"/>
  <c r="C44" i="4"/>
  <c r="B44" i="4"/>
  <c r="I43" i="4"/>
  <c r="H43" i="4"/>
  <c r="G43" i="4"/>
  <c r="F43" i="4"/>
  <c r="E43" i="4"/>
  <c r="D43" i="4"/>
  <c r="C43" i="4"/>
  <c r="B43" i="4"/>
  <c r="A43" i="4"/>
  <c r="H40" i="4"/>
  <c r="G40" i="4"/>
  <c r="F40" i="4"/>
  <c r="E40" i="4"/>
  <c r="D40" i="4"/>
  <c r="C40" i="4"/>
  <c r="B40" i="4"/>
  <c r="A40" i="4"/>
  <c r="H39" i="4"/>
  <c r="G39" i="4"/>
  <c r="F39" i="4"/>
  <c r="E39" i="4"/>
  <c r="D39" i="4"/>
  <c r="C39" i="4"/>
  <c r="B39" i="4"/>
  <c r="A39" i="4"/>
  <c r="H38" i="4"/>
  <c r="G38" i="4"/>
  <c r="F38" i="4"/>
  <c r="E38" i="4"/>
  <c r="D38" i="4"/>
  <c r="C38" i="4"/>
  <c r="B38" i="4"/>
  <c r="A38" i="4"/>
  <c r="H37" i="4"/>
  <c r="G37" i="4"/>
  <c r="F37" i="4"/>
  <c r="E37" i="4"/>
  <c r="D37" i="4"/>
  <c r="C37" i="4"/>
  <c r="B37" i="4"/>
  <c r="A37" i="4"/>
  <c r="H36" i="4"/>
  <c r="G36" i="4"/>
  <c r="F36" i="4"/>
  <c r="E36" i="4"/>
  <c r="D36" i="4"/>
  <c r="C36" i="4"/>
  <c r="B36" i="4"/>
  <c r="A36" i="4"/>
  <c r="H35" i="4"/>
  <c r="G35" i="4"/>
  <c r="F35" i="4"/>
  <c r="E35" i="4"/>
  <c r="D35" i="4"/>
  <c r="C35" i="4"/>
  <c r="B35" i="4"/>
  <c r="A35" i="4"/>
  <c r="H34" i="4"/>
  <c r="G34" i="4"/>
  <c r="F34" i="4"/>
  <c r="E34" i="4"/>
  <c r="D34" i="4"/>
  <c r="C34" i="4"/>
  <c r="B34" i="4"/>
  <c r="A34" i="4"/>
  <c r="H33" i="4"/>
  <c r="G33" i="4"/>
  <c r="F33" i="4"/>
  <c r="E33" i="4"/>
  <c r="D33" i="4"/>
  <c r="C33" i="4"/>
  <c r="B33" i="4"/>
  <c r="A33" i="4"/>
  <c r="H32" i="4"/>
  <c r="G32" i="4"/>
  <c r="F32" i="4"/>
  <c r="E32" i="4"/>
  <c r="D32" i="4"/>
  <c r="C32" i="4"/>
  <c r="B32" i="4"/>
  <c r="A32" i="4"/>
  <c r="H31" i="4"/>
  <c r="G31" i="4"/>
  <c r="F31" i="4"/>
  <c r="E31" i="4"/>
  <c r="D31" i="4"/>
  <c r="C31" i="4"/>
  <c r="B31" i="4"/>
  <c r="A31" i="4"/>
  <c r="H30" i="4"/>
  <c r="G30" i="4"/>
  <c r="F30" i="4"/>
  <c r="E30" i="4"/>
  <c r="D30" i="4"/>
  <c r="C30" i="4"/>
  <c r="B30" i="4"/>
  <c r="A30" i="4"/>
  <c r="H29" i="4"/>
  <c r="G29" i="4"/>
  <c r="F29" i="4"/>
  <c r="E29" i="4"/>
  <c r="D29" i="4"/>
  <c r="C29" i="4"/>
  <c r="B29" i="4"/>
  <c r="A29" i="4"/>
  <c r="H28" i="4"/>
  <c r="G28" i="4"/>
  <c r="F28" i="4"/>
  <c r="E28" i="4"/>
  <c r="D28" i="4"/>
  <c r="C28" i="4"/>
  <c r="B28" i="4"/>
  <c r="A28" i="4"/>
  <c r="H27" i="4"/>
  <c r="G27" i="4"/>
  <c r="F27" i="4"/>
  <c r="E27" i="4"/>
  <c r="D27" i="4"/>
  <c r="C27" i="4"/>
  <c r="B27" i="4"/>
  <c r="A27" i="4"/>
  <c r="H26" i="4"/>
  <c r="G26" i="4"/>
  <c r="F26" i="4"/>
  <c r="E26" i="4"/>
  <c r="D26" i="4"/>
  <c r="C26" i="4"/>
  <c r="B26" i="4"/>
  <c r="A26" i="4"/>
  <c r="H25" i="4"/>
  <c r="G25" i="4"/>
  <c r="F25" i="4"/>
  <c r="E25" i="4"/>
  <c r="D25" i="4"/>
  <c r="C25" i="4"/>
  <c r="B25" i="4"/>
  <c r="A25" i="4"/>
  <c r="I24" i="4"/>
  <c r="G24" i="4"/>
  <c r="F24" i="4"/>
  <c r="E24" i="4"/>
  <c r="D24" i="4"/>
  <c r="C24" i="4"/>
  <c r="B24" i="4"/>
  <c r="K22" i="4"/>
  <c r="J40" i="4" s="1"/>
  <c r="J22" i="4"/>
  <c r="I40" i="4" s="1"/>
  <c r="K21" i="4"/>
  <c r="J39" i="4" s="1"/>
  <c r="J21" i="4"/>
  <c r="I39" i="4" s="1"/>
  <c r="K20" i="4"/>
  <c r="J38" i="4" s="1"/>
  <c r="J20" i="4"/>
  <c r="I38" i="4" s="1"/>
  <c r="K19" i="4"/>
  <c r="J37" i="4" s="1"/>
  <c r="J19" i="4"/>
  <c r="I37" i="4" s="1"/>
  <c r="K18" i="4"/>
  <c r="J36" i="4" s="1"/>
  <c r="J18" i="4"/>
  <c r="I36" i="4" s="1"/>
  <c r="K17" i="4"/>
  <c r="J35" i="4" s="1"/>
  <c r="J17" i="4"/>
  <c r="I35" i="4" s="1"/>
  <c r="K16" i="4"/>
  <c r="J34" i="4" s="1"/>
  <c r="J16" i="4"/>
  <c r="I34" i="4" s="1"/>
  <c r="K15" i="4"/>
  <c r="J33" i="4" s="1"/>
  <c r="J15" i="4"/>
  <c r="I33" i="4" s="1"/>
  <c r="K14" i="4"/>
  <c r="J32" i="4" s="1"/>
  <c r="J14" i="4"/>
  <c r="I32" i="4" s="1"/>
  <c r="K13" i="4"/>
  <c r="J31" i="4" s="1"/>
  <c r="J13" i="4"/>
  <c r="I31" i="4" s="1"/>
  <c r="K12" i="4"/>
  <c r="J30" i="4" s="1"/>
  <c r="J12" i="4"/>
  <c r="I30" i="4" s="1"/>
  <c r="K11" i="4"/>
  <c r="J29" i="4" s="1"/>
  <c r="J11" i="4"/>
  <c r="I29" i="4" s="1"/>
  <c r="K10" i="4"/>
  <c r="J28" i="4" s="1"/>
  <c r="J10" i="4"/>
  <c r="I28" i="4" s="1"/>
  <c r="K9" i="4"/>
  <c r="J27" i="4" s="1"/>
  <c r="J9" i="4"/>
  <c r="I27" i="4" s="1"/>
  <c r="K8" i="4"/>
  <c r="J26" i="4" s="1"/>
  <c r="J8" i="4"/>
  <c r="I26" i="4" s="1"/>
  <c r="K7" i="4"/>
  <c r="D42" i="4" s="1"/>
  <c r="J7" i="4"/>
  <c r="I25" i="4" s="1"/>
  <c r="K6" i="4"/>
  <c r="J24" i="4" s="1"/>
  <c r="K5" i="4"/>
  <c r="K2" i="4"/>
  <c r="J43" i="4" s="1"/>
  <c r="J43" i="3"/>
  <c r="I43" i="3"/>
  <c r="H43" i="3"/>
  <c r="G43" i="3"/>
  <c r="F43" i="3"/>
  <c r="E43" i="3"/>
  <c r="D43" i="3"/>
  <c r="C43" i="3"/>
  <c r="B43" i="3"/>
  <c r="A43" i="3"/>
  <c r="J42" i="3"/>
  <c r="I42" i="3"/>
  <c r="H42" i="3"/>
  <c r="G42" i="3"/>
  <c r="F42" i="3"/>
  <c r="E42" i="3"/>
  <c r="D42" i="3"/>
  <c r="C42" i="3"/>
  <c r="B42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25" i="3"/>
  <c r="J24" i="3"/>
  <c r="I24" i="3"/>
  <c r="G24" i="3"/>
  <c r="F24" i="3"/>
  <c r="E24" i="3"/>
  <c r="D24" i="3"/>
  <c r="C24" i="3"/>
  <c r="B24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I38" i="3"/>
  <c r="H38" i="3"/>
  <c r="G38" i="3"/>
  <c r="F38" i="3"/>
  <c r="E38" i="3"/>
  <c r="D38" i="3"/>
  <c r="C38" i="3"/>
  <c r="B38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I35" i="3"/>
  <c r="H35" i="3"/>
  <c r="G35" i="3"/>
  <c r="F35" i="3"/>
  <c r="E35" i="3"/>
  <c r="D35" i="3"/>
  <c r="C35" i="3"/>
  <c r="B35" i="3"/>
  <c r="I34" i="3"/>
  <c r="H34" i="3"/>
  <c r="G34" i="3"/>
  <c r="F34" i="3"/>
  <c r="E34" i="3"/>
  <c r="D34" i="3"/>
  <c r="C34" i="3"/>
  <c r="B34" i="3"/>
  <c r="I33" i="3"/>
  <c r="H33" i="3"/>
  <c r="G33" i="3"/>
  <c r="F33" i="3"/>
  <c r="E33" i="3"/>
  <c r="D33" i="3"/>
  <c r="C33" i="3"/>
  <c r="B33" i="3"/>
  <c r="I32" i="3"/>
  <c r="H32" i="3"/>
  <c r="G32" i="3"/>
  <c r="F32" i="3"/>
  <c r="E32" i="3"/>
  <c r="D32" i="3"/>
  <c r="C32" i="3"/>
  <c r="B32" i="3"/>
  <c r="I31" i="3"/>
  <c r="H31" i="3"/>
  <c r="G31" i="3"/>
  <c r="F31" i="3"/>
  <c r="E31" i="3"/>
  <c r="D31" i="3"/>
  <c r="C31" i="3"/>
  <c r="B31" i="3"/>
  <c r="I30" i="3"/>
  <c r="H30" i="3"/>
  <c r="G30" i="3"/>
  <c r="F30" i="3"/>
  <c r="E30" i="3"/>
  <c r="D30" i="3"/>
  <c r="C30" i="3"/>
  <c r="B30" i="3"/>
  <c r="I29" i="3"/>
  <c r="H29" i="3"/>
  <c r="G29" i="3"/>
  <c r="F29" i="3"/>
  <c r="E29" i="3"/>
  <c r="D29" i="3"/>
  <c r="C29" i="3"/>
  <c r="B29" i="3"/>
  <c r="I28" i="3"/>
  <c r="H28" i="3"/>
  <c r="G28" i="3"/>
  <c r="F28" i="3"/>
  <c r="E28" i="3"/>
  <c r="D28" i="3"/>
  <c r="C28" i="3"/>
  <c r="B28" i="3"/>
  <c r="I27" i="3"/>
  <c r="H27" i="3"/>
  <c r="G27" i="3"/>
  <c r="F27" i="3"/>
  <c r="E27" i="3"/>
  <c r="D27" i="3"/>
  <c r="C27" i="3"/>
  <c r="B27" i="3"/>
  <c r="I26" i="3"/>
  <c r="H26" i="3"/>
  <c r="G26" i="3"/>
  <c r="F26" i="3"/>
  <c r="E26" i="3"/>
  <c r="D26" i="3"/>
  <c r="C26" i="3"/>
  <c r="B26" i="3"/>
  <c r="I25" i="3"/>
  <c r="H25" i="3"/>
  <c r="G25" i="3"/>
  <c r="F25" i="3"/>
  <c r="E25" i="3"/>
  <c r="D25" i="3"/>
  <c r="C25" i="3"/>
  <c r="B25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K2" i="3"/>
  <c r="K5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7" i="1"/>
  <c r="J19" i="8" l="1"/>
  <c r="R60" i="7"/>
  <c r="S62" i="7"/>
  <c r="J91" i="5"/>
  <c r="A24" i="5"/>
  <c r="O129" i="5"/>
  <c r="G42" i="5"/>
  <c r="F92" i="5" s="1"/>
  <c r="I42" i="5"/>
  <c r="H92" i="5" s="1"/>
  <c r="J42" i="5"/>
  <c r="I92" i="5" s="1"/>
  <c r="F93" i="5"/>
  <c r="F111" i="5" s="1"/>
  <c r="G93" i="5"/>
  <c r="G111" i="5" s="1"/>
  <c r="H42" i="5"/>
  <c r="G92" i="5" s="1"/>
  <c r="J28" i="5"/>
  <c r="J32" i="5"/>
  <c r="J36" i="5"/>
  <c r="J40" i="5"/>
  <c r="E44" i="5"/>
  <c r="K44" i="5"/>
  <c r="J37" i="5"/>
  <c r="J33" i="5"/>
  <c r="I93" i="5"/>
  <c r="I111" i="5" s="1"/>
  <c r="D42" i="5"/>
  <c r="C92" i="5" s="1"/>
  <c r="L42" i="5"/>
  <c r="J29" i="5"/>
  <c r="J30" i="5"/>
  <c r="E42" i="5"/>
  <c r="D92" i="5" s="1"/>
  <c r="C93" i="5"/>
  <c r="C111" i="5" s="1"/>
  <c r="J25" i="5"/>
  <c r="J26" i="5"/>
  <c r="J38" i="5"/>
  <c r="F42" i="5"/>
  <c r="E92" i="5" s="1"/>
  <c r="J34" i="5"/>
  <c r="J27" i="5"/>
  <c r="J31" i="5"/>
  <c r="J35" i="5"/>
  <c r="J39" i="5"/>
  <c r="E93" i="5"/>
  <c r="E111" i="5" s="1"/>
  <c r="E42" i="4"/>
  <c r="G42" i="4"/>
  <c r="I42" i="4"/>
  <c r="F42" i="4"/>
  <c r="H42" i="4"/>
  <c r="B42" i="4"/>
  <c r="J42" i="4"/>
  <c r="J25" i="4"/>
  <c r="C42" i="4"/>
  <c r="K41" i="5" l="1"/>
</calcChain>
</file>

<file path=xl/sharedStrings.xml><?xml version="1.0" encoding="utf-8"?>
<sst xmlns="http://schemas.openxmlformats.org/spreadsheetml/2006/main" count="1514" uniqueCount="397">
  <si>
    <t>Y1</t>
  </si>
  <si>
    <t>Y2</t>
  </si>
  <si>
    <t>befektetett eszközök</t>
  </si>
  <si>
    <t>pénzeszközök</t>
  </si>
  <si>
    <t>X1</t>
  </si>
  <si>
    <t>X3</t>
  </si>
  <si>
    <t>X4</t>
  </si>
  <si>
    <t>X6</t>
  </si>
  <si>
    <t>X7</t>
  </si>
  <si>
    <t>X8</t>
  </si>
  <si>
    <t>adózott eredmény</t>
  </si>
  <si>
    <t>döntési változó-e?</t>
  </si>
  <si>
    <t>igen</t>
  </si>
  <si>
    <t>nem</t>
  </si>
  <si>
    <t>forgóeszközök</t>
  </si>
  <si>
    <t>saját tőke</t>
  </si>
  <si>
    <t>Y3</t>
  </si>
  <si>
    <t>létszám (…)</t>
  </si>
  <si>
    <t>X2abc</t>
  </si>
  <si>
    <t>igénybe vett szolgáltatások értéke</t>
  </si>
  <si>
    <t>partnerek száma</t>
  </si>
  <si>
    <t>X5abc</t>
  </si>
  <si>
    <t>online% (FTE)</t>
  </si>
  <si>
    <t>log-stratégia</t>
  </si>
  <si>
    <t>robot% (FTE)</t>
  </si>
  <si>
    <t>1 főre jutó/iroda nm</t>
  </si>
  <si>
    <t>X9</t>
  </si>
  <si>
    <t>nyers?</t>
  </si>
  <si>
    <t>Y1 - irány</t>
  </si>
  <si>
    <t>megjegyzés</t>
  </si>
  <si>
    <t>opt?</t>
  </si>
  <si>
    <t>1:n zajtér</t>
  </si>
  <si>
    <t>X10</t>
  </si>
  <si>
    <t>nincs</t>
  </si>
  <si>
    <t>korrel</t>
  </si>
  <si>
    <t>opt!</t>
  </si>
  <si>
    <t>….(opt)…</t>
  </si>
  <si>
    <t>iroda-hol?</t>
  </si>
  <si>
    <t>…</t>
  </si>
  <si>
    <t>2022a</t>
  </si>
  <si>
    <t>2022b</t>
  </si>
  <si>
    <t>log és robot</t>
  </si>
  <si>
    <t>ksh_infl</t>
  </si>
  <si>
    <t>???</t>
  </si>
  <si>
    <t>közg.keretek</t>
  </si>
  <si>
    <t>Y4</t>
  </si>
  <si>
    <t>Azonosító:</t>
  </si>
  <si>
    <t>Objektumok:</t>
  </si>
  <si>
    <t>Attribútumok:</t>
  </si>
  <si>
    <t>Lépcsôk:</t>
  </si>
  <si>
    <t>Eltolás:</t>
  </si>
  <si>
    <t>Leírás:</t>
  </si>
  <si>
    <t>COCO STD: 6933427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</si>
  <si>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</si>
  <si>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</si>
  <si>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</si>
  <si>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</si>
  <si>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</si>
  <si>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</si>
  <si>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</si>
  <si>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</si>
  <si>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Y(A8)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</si>
  <si>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</si>
  <si>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</si>
  <si>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</si>
  <si>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</si>
  <si>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</si>
  <si>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</si>
  <si>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</si>
  <si>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</si>
  <si>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</si>
  <si>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</si>
  <si>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</si>
  <si>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</si>
  <si>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</si>
  <si>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</si>
  <si>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</si>
  <si>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</si>
  <si>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Lépcsôk(1)</t>
  </si>
  <si>
    <t>S1</t>
  </si>
  <si>
    <t>(0+0)/(2)=0</t>
  </si>
  <si>
    <t>(143231.6+603747)/(2)=373489.3</t>
  </si>
  <si>
    <t>(244907.5+42839.1)/(2)=143873.3</t>
  </si>
  <si>
    <t>(190907.9+213221.1)/(2)=202064.45</t>
  </si>
  <si>
    <t>(289917.6+0)/(2)=144958.8</t>
  </si>
  <si>
    <t>S2</t>
  </si>
  <si>
    <t>S3</t>
  </si>
  <si>
    <t>(244907.5+28957.7)/(2)=136932.6</t>
  </si>
  <si>
    <t>(190907.9+125706.9)/(2)=158307.4</t>
  </si>
  <si>
    <t>S4</t>
  </si>
  <si>
    <t>(189316.3+28957.7)/(2)=109137</t>
  </si>
  <si>
    <t>(125706.9+125706.9)/(2)=125706.9</t>
  </si>
  <si>
    <t>S5</t>
  </si>
  <si>
    <t>(0+486323.8)/(2)=243161.9</t>
  </si>
  <si>
    <t>(63673.1+83216.8)/(2)=73444.9</t>
  </si>
  <si>
    <t>(277990.6+0)/(2)=138995.3</t>
  </si>
  <si>
    <t>S6</t>
  </si>
  <si>
    <t>(111786.7+0)/(2)=55893.35</t>
  </si>
  <si>
    <t>(258247.1+0)/(2)=129123.55</t>
  </si>
  <si>
    <t>S7</t>
  </si>
  <si>
    <t>S8</t>
  </si>
  <si>
    <t>S9</t>
  </si>
  <si>
    <t>S10</t>
  </si>
  <si>
    <t>(0+466240.3)/(2)=233120.15</t>
  </si>
  <si>
    <t>S11</t>
  </si>
  <si>
    <t>(0+365460.1)/(2)=182730.05</t>
  </si>
  <si>
    <t>S12</t>
  </si>
  <si>
    <t>S13</t>
  </si>
  <si>
    <t>S14</t>
  </si>
  <si>
    <t>S15</t>
  </si>
  <si>
    <t>S16</t>
  </si>
  <si>
    <t>Lépcsôk(2)</t>
  </si>
  <si>
    <t>COCO:STD</t>
  </si>
  <si>
    <t>Becslés</t>
  </si>
  <si>
    <t>Tény+0</t>
  </si>
  <si>
    <t>Delta</t>
  </si>
  <si>
    <t>Delta/Tény</t>
  </si>
  <si>
    <t>S1 összeg:</t>
  </si>
  <si>
    <t>S16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</si>
  <si>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</si>
  <si>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</si>
  <si>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</si>
  <si>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</si>
  <si>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</si>
  <si>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</si>
  <si>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</si>
  <si>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1.37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</si>
  <si>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0.15 mp (0 p)</t>
    </r>
  </si>
  <si>
    <t>hatásmérték</t>
  </si>
  <si>
    <t>o16%</t>
  </si>
  <si>
    <t>https://www.ksh.hu/docs/hun/xstadat/xstadat_eves/i_qsf001.html</t>
  </si>
  <si>
    <t>1+</t>
  </si>
  <si>
    <t>3--4</t>
  </si>
  <si>
    <t>1--2</t>
  </si>
  <si>
    <t>COCO STD: 8575628</t>
  </si>
  <si>
    <t>(0+31857.8)/(2)=15928.9</t>
  </si>
  <si>
    <t>(0+185876.2)/(2)=92938.1</t>
  </si>
  <si>
    <t>(221915.4+614619.8)/(2)=418267.55</t>
  </si>
  <si>
    <t>(72620.3+0)/(2)=36310.15</t>
  </si>
  <si>
    <t>(221915.4+598787.8)/(2)=410351.55</t>
  </si>
  <si>
    <t>(221915.4+564820)/(2)=393367.65</t>
  </si>
  <si>
    <t>(22289.9+564820)/(2)=293554.95</t>
  </si>
  <si>
    <t>(0+564820)/(2)=282410</t>
  </si>
  <si>
    <t>(0+342451.1)/(2)=171225.55</t>
  </si>
  <si>
    <t>(0+25448.6)/(2)=12724.3</t>
  </si>
  <si>
    <r>
      <t>A futtatás idôtartama: </t>
    </r>
    <r>
      <rPr>
        <b/>
        <sz val="7"/>
        <color rgb="FF333333"/>
        <rFont val="Verdana"/>
        <family val="2"/>
        <charset val="238"/>
      </rPr>
      <t>0.13 mp (0 p)</t>
    </r>
  </si>
  <si>
    <t>validitás</t>
  </si>
  <si>
    <t>[!]</t>
  </si>
  <si>
    <t>Ez a tábla része a régi STADAT-rendszerünknek, amit 2021. április 6-tól itt már nem frissítünk tovább.</t>
  </si>
  <si>
    <t>A megújult STADAT-rendszerünkben megtalálható ez a tábla, 2021. április 6-tól az adatok ebben a táblában fognak frissülni.</t>
  </si>
  <si>
    <t>3.6.1. A fogyasztóiár-index (1985–)</t>
  </si>
  <si>
    <t>(előző év = 100,0%)</t>
  </si>
  <si>
    <t>&lt;&gt;</t>
  </si>
  <si>
    <t>Év</t>
  </si>
  <si>
    <t>Élelmiszerek</t>
  </si>
  <si>
    <t>Szeszes italok, dohányáruk</t>
  </si>
  <si>
    <t>Ruházkodási cikkek</t>
  </si>
  <si>
    <t>Tartós fogyasztási cikkek</t>
  </si>
  <si>
    <t>Háztartási energia</t>
  </si>
  <si>
    <t>Egyéb cikkek, üzemanyagok</t>
  </si>
  <si>
    <t>Szolgáltatások</t>
  </si>
  <si>
    <t>Összesen</t>
  </si>
  <si>
    <t>106,3</t>
  </si>
  <si>
    <t>101,7</t>
  </si>
  <si>
    <t>110,9</t>
  </si>
  <si>
    <t>105,3</t>
  </si>
  <si>
    <t>120,9</t>
  </si>
  <si>
    <t>105,9</t>
  </si>
  <si>
    <t>109,3</t>
  </si>
  <si>
    <t>107,0</t>
  </si>
  <si>
    <t>102,0</t>
  </si>
  <si>
    <t>105,2</t>
  </si>
  <si>
    <t>109,4</t>
  </si>
  <si>
    <t>106,1</t>
  </si>
  <si>
    <t>103,5</t>
  </si>
  <si>
    <t>104,9</t>
  </si>
  <si>
    <t>108,9</t>
  </si>
  <si>
    <t>109,2</t>
  </si>
  <si>
    <t>113,5</t>
  </si>
  <si>
    <t>109,7</t>
  </si>
  <si>
    <t>102,3</t>
  </si>
  <si>
    <t>106,5</t>
  </si>
  <si>
    <t>106,2</t>
  </si>
  <si>
    <t>109,0</t>
  </si>
  <si>
    <t>108,6</t>
  </si>
  <si>
    <t>115,8</t>
  </si>
  <si>
    <t>114,3</t>
  </si>
  <si>
    <t>120,0</t>
  </si>
  <si>
    <t>108,5</t>
  </si>
  <si>
    <t>112,8</t>
  </si>
  <si>
    <t>116,3</t>
  </si>
  <si>
    <t>117,5</t>
  </si>
  <si>
    <t>115,5</t>
  </si>
  <si>
    <t>117,7</t>
  </si>
  <si>
    <t>111,1</t>
  </si>
  <si>
    <t>118,2</t>
  </si>
  <si>
    <t>117,6</t>
  </si>
  <si>
    <t>111,4</t>
  </si>
  <si>
    <t>122,4</t>
  </si>
  <si>
    <t>116,6</t>
  </si>
  <si>
    <t>117,0</t>
  </si>
  <si>
    <t>135,2</t>
  </si>
  <si>
    <t>130,7</t>
  </si>
  <si>
    <t>123,3</t>
  </si>
  <si>
    <t>120,8</t>
  </si>
  <si>
    <t>127,6</t>
  </si>
  <si>
    <t>128,9</t>
  </si>
  <si>
    <t>125,6</t>
  </si>
  <si>
    <t>121,9</t>
  </si>
  <si>
    <t>125,1</t>
  </si>
  <si>
    <t>132,1</t>
  </si>
  <si>
    <t>131,7</t>
  </si>
  <si>
    <t>181,0</t>
  </si>
  <si>
    <t>143,4</t>
  </si>
  <si>
    <t>141,9</t>
  </si>
  <si>
    <t>135,0</t>
  </si>
  <si>
    <t>119,4</t>
  </si>
  <si>
    <t>119,6</t>
  </si>
  <si>
    <t>123,0</t>
  </si>
  <si>
    <t>143,2</t>
  </si>
  <si>
    <t>127,2</t>
  </si>
  <si>
    <t>126,0</t>
  </si>
  <si>
    <t>129,2</t>
  </si>
  <si>
    <t>118,6</t>
  </si>
  <si>
    <t>116,7</t>
  </si>
  <si>
    <t>111,0</t>
  </si>
  <si>
    <t>120,3</t>
  </si>
  <si>
    <t>121,6</t>
  </si>
  <si>
    <t>124,1</t>
  </si>
  <si>
    <t>122,5</t>
  </si>
  <si>
    <t>123,4</t>
  </si>
  <si>
    <t>116,4</t>
  </si>
  <si>
    <t>116,1</t>
  </si>
  <si>
    <t>111,8</t>
  </si>
  <si>
    <t>111,7</t>
  </si>
  <si>
    <t>119,0</t>
  </si>
  <si>
    <t>118,8</t>
  </si>
  <si>
    <t>131,1</t>
  </si>
  <si>
    <t>120,1</t>
  </si>
  <si>
    <t>120,2</t>
  </si>
  <si>
    <t>124,0</t>
  </si>
  <si>
    <t>150,0</t>
  </si>
  <si>
    <t>127,3</t>
  </si>
  <si>
    <t>128,2</t>
  </si>
  <si>
    <t>117,3</t>
  </si>
  <si>
    <t>126,6</t>
  </si>
  <si>
    <t>119,2</t>
  </si>
  <si>
    <t>132,5</t>
  </si>
  <si>
    <t>125,7</t>
  </si>
  <si>
    <t>126,4</t>
  </si>
  <si>
    <t>123,6</t>
  </si>
  <si>
    <t>118,9</t>
  </si>
  <si>
    <t>118,7</t>
  </si>
  <si>
    <t>129,9</t>
  </si>
  <si>
    <t>118,3</t>
  </si>
  <si>
    <t>114,4</t>
  </si>
  <si>
    <t>115,3</t>
  </si>
  <si>
    <t>114,1</t>
  </si>
  <si>
    <t>108,1</t>
  </si>
  <si>
    <t>117,9</t>
  </si>
  <si>
    <t>110,7</t>
  </si>
  <si>
    <t>116,2</t>
  </si>
  <si>
    <t>102,9</t>
  </si>
  <si>
    <t>111,5</t>
  </si>
  <si>
    <t>110,6</t>
  </si>
  <si>
    <t>106,6</t>
  </si>
  <si>
    <t>114,7</t>
  </si>
  <si>
    <t>114,8</t>
  </si>
  <si>
    <t>110,0</t>
  </si>
  <si>
    <t>105,8</t>
  </si>
  <si>
    <t>109,1</t>
  </si>
  <si>
    <t>115,0</t>
  </si>
  <si>
    <t>109,8</t>
  </si>
  <si>
    <t>113,8</t>
  </si>
  <si>
    <t>111,2</t>
  </si>
  <si>
    <t>101,0</t>
  </si>
  <si>
    <t>110,3</t>
  </si>
  <si>
    <t>105,4</t>
  </si>
  <si>
    <t>104,0</t>
  </si>
  <si>
    <t>98,4</t>
  </si>
  <si>
    <t>105,5</t>
  </si>
  <si>
    <t>104,1</t>
  </si>
  <si>
    <t>106,4</t>
  </si>
  <si>
    <t>102,7</t>
  </si>
  <si>
    <t>103,0</t>
  </si>
  <si>
    <t>98,6</t>
  </si>
  <si>
    <t>107,3</t>
  </si>
  <si>
    <t>103,9</t>
  </si>
  <si>
    <t>104,7</t>
  </si>
  <si>
    <t>111,3</t>
  </si>
  <si>
    <t>103,4</t>
  </si>
  <si>
    <t>99,4</t>
  </si>
  <si>
    <t>107,6</t>
  </si>
  <si>
    <t>106,8</t>
  </si>
  <si>
    <t>102,5</t>
  </si>
  <si>
    <t>103,3</t>
  </si>
  <si>
    <t>100,2</t>
  </si>
  <si>
    <t>97,7</t>
  </si>
  <si>
    <t>104,5</t>
  </si>
  <si>
    <t>103,6</t>
  </si>
  <si>
    <t>107,7</t>
  </si>
  <si>
    <t>104,3</t>
  </si>
  <si>
    <t>99,3</t>
  </si>
  <si>
    <t>96,0</t>
  </si>
  <si>
    <t>106,7</t>
  </si>
  <si>
    <t>98,7</t>
  </si>
  <si>
    <t>124,6</t>
  </si>
  <si>
    <t>107,4</t>
  </si>
  <si>
    <t>108,0</t>
  </si>
  <si>
    <t>110,2</t>
  </si>
  <si>
    <t>105,6</t>
  </si>
  <si>
    <t>100,0</t>
  </si>
  <si>
    <t>112,7</t>
  </si>
  <si>
    <t>104,6</t>
  </si>
  <si>
    <t>105,0</t>
  </si>
  <si>
    <t>104,4</t>
  </si>
  <si>
    <t>107,5</t>
  </si>
  <si>
    <t>100,5</t>
  </si>
  <si>
    <t>102,6</t>
  </si>
  <si>
    <t>108,2</t>
  </si>
  <si>
    <t>101,1</t>
  </si>
  <si>
    <t>104,2</t>
  </si>
  <si>
    <t>103,2</t>
  </si>
  <si>
    <t>99,6</t>
  </si>
  <si>
    <t>108,8</t>
  </si>
  <si>
    <t>105,7</t>
  </si>
  <si>
    <t>102,2</t>
  </si>
  <si>
    <t>98,8</t>
  </si>
  <si>
    <t>107,2</t>
  </si>
  <si>
    <t>102,8</t>
  </si>
  <si>
    <t>98,1</t>
  </si>
  <si>
    <t>91,5</t>
  </si>
  <si>
    <t>99,5</t>
  </si>
  <si>
    <t>88,3</t>
  </si>
  <si>
    <t>101,8</t>
  </si>
  <si>
    <t>99,8</t>
  </si>
  <si>
    <t>100,9</t>
  </si>
  <si>
    <t>103,1</t>
  </si>
  <si>
    <t>100,8</t>
  </si>
  <si>
    <t>97,1</t>
  </si>
  <si>
    <t>95,4</t>
  </si>
  <si>
    <t>101,9</t>
  </si>
  <si>
    <t>99,9</t>
  </si>
  <si>
    <t>100,7</t>
  </si>
  <si>
    <t>100,4</t>
  </si>
  <si>
    <t>97,8</t>
  </si>
  <si>
    <t>101,5</t>
  </si>
  <si>
    <t>104,8</t>
  </si>
  <si>
    <t>99,7</t>
  </si>
  <si>
    <t>102,4</t>
  </si>
  <si>
    <t>101,4</t>
  </si>
  <si>
    <t>103,8</t>
  </si>
  <si>
    <t>101,6</t>
  </si>
  <si>
    <t>101,3</t>
  </si>
  <si>
    <t>106,9</t>
  </si>
  <si>
    <t>100,3</t>
  </si>
  <si>
    <t>99,1</t>
  </si>
  <si>
    <t>« Vissza</t>
  </si>
  <si>
    <t>új</t>
  </si>
  <si>
    <t>régi</t>
  </si>
  <si>
    <t>r_új</t>
  </si>
  <si>
    <t>r_régi</t>
  </si>
  <si>
    <t>új2</t>
  </si>
  <si>
    <t>régi2</t>
  </si>
  <si>
    <t>delta</t>
  </si>
  <si>
    <t>új3</t>
  </si>
  <si>
    <t>régi3</t>
  </si>
  <si>
    <t>COCO STD: 4681392</t>
  </si>
  <si>
    <t>(433601.1+526636.5)/(2)=480118.8</t>
  </si>
  <si>
    <t>(281500.4+188465.1)/(2)=234982.75</t>
  </si>
  <si>
    <t>(103971.1+103971.1)/(2)=103971.1</t>
  </si>
  <si>
    <t>(357206+492224.9)/(2)=424715.45</t>
  </si>
  <si>
    <t>(244002.9+188465.1)/(2)=216234</t>
  </si>
  <si>
    <t>(340908.1+371117.5)/(2)=356012.8</t>
  </si>
  <si>
    <t>(233446.2+188465.1)/(2)=210955.65</t>
  </si>
  <si>
    <t>(290123.2+371117.5)/(2)=330620.35</t>
  </si>
  <si>
    <t>(147308.1+188465.1)/(2)=167886.55</t>
  </si>
  <si>
    <t>(290123.2+323857.1)/(2)=306990.15</t>
  </si>
  <si>
    <t>(78955.2+188465.1)/(2)=133710.15</t>
  </si>
  <si>
    <t>(0+91134.2)/(2)=45567.1</t>
  </si>
  <si>
    <t>(0+26811.9)/(2)=13405.95</t>
  </si>
  <si>
    <r>
      <t>A futtatás idôtartama: </t>
    </r>
    <r>
      <rPr>
        <b/>
        <sz val="7"/>
        <color rgb="FF333333"/>
        <rFont val="Verdana"/>
        <family val="2"/>
        <charset val="238"/>
      </rPr>
      <t>0.07 mp (0 p)</t>
    </r>
  </si>
  <si>
    <t>abs</t>
  </si>
  <si>
    <t>COCO STD: 3417681</t>
  </si>
  <si>
    <t>(0+292142.4)/(2)=146071.2</t>
  </si>
  <si>
    <t>(216424.3+660128.6)/(2)=438276.45</t>
  </si>
  <si>
    <t>(120878.9+0)/(2)=60439.45</t>
  </si>
  <si>
    <t>(216424.3+620120.9)/(2)=418272.6</t>
  </si>
  <si>
    <t>(216424.3+504113.7)/(2)=360269</t>
  </si>
  <si>
    <t>(31172.1+504113.7)/(2)=267642.9</t>
  </si>
  <si>
    <t>(0+504113.7)/(2)=252056.85</t>
  </si>
  <si>
    <t>(0+424373)/(2)=212186.5</t>
  </si>
  <si>
    <t>(0+47850)/(2)=23925</t>
  </si>
  <si>
    <t>(0+82444.8)/(2)=41222.4</t>
  </si>
  <si>
    <r>
      <t>A futtatás idôtartama: </t>
    </r>
    <r>
      <rPr>
        <b/>
        <sz val="7"/>
        <color rgb="FF333333"/>
        <rFont val="Verdana"/>
        <family val="2"/>
        <charset val="238"/>
      </rPr>
      <t>0.05 mp (0 p)</t>
    </r>
  </si>
  <si>
    <t>validitas</t>
  </si>
  <si>
    <t>alap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</si>
</sst>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9" formatCode="0.0000"/>
    <numFmt numFmtId="175" formatCode="_-* #,##0.00\ _F_t_-;\-* #,##0.00\ _F_t_-;_-* &quot;-&quot;??\ _F_t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b/>
      <sz val="5"/>
      <color rgb="FFFF0000"/>
      <name val="Verdana"/>
      <family val="2"/>
      <charset val="238"/>
    </font>
    <font>
      <sz val="5"/>
      <color rgb="FFFF0000"/>
      <name val="Verdana"/>
      <family val="2"/>
      <charset val="238"/>
    </font>
    <font>
      <b/>
      <sz val="9"/>
      <color rgb="FF000000"/>
      <name val="Tahoma"/>
      <family val="2"/>
      <charset val="238"/>
    </font>
    <font>
      <b/>
      <sz val="15"/>
      <color rgb="FF000000"/>
      <name val="Tahoma"/>
      <family val="2"/>
      <charset val="238"/>
    </font>
    <font>
      <sz val="7"/>
      <color rgb="FF000000"/>
      <name val="Tahoma"/>
      <family val="2"/>
      <charset val="238"/>
    </font>
    <font>
      <sz val="7"/>
      <color rgb="FF1B407B"/>
      <name val="Tahoma"/>
      <family val="2"/>
      <charset val="238"/>
    </font>
    <font>
      <b/>
      <sz val="10"/>
      <color rgb="FF1B407B"/>
      <name val="Tahoma"/>
      <family val="2"/>
      <charset val="238"/>
    </font>
    <font>
      <sz val="11"/>
      <color rgb="FFFFFFFF"/>
      <name val="Tahoma"/>
      <family val="2"/>
      <charset val="238"/>
    </font>
    <font>
      <sz val="11"/>
      <color theme="1"/>
      <name val="Tahoma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54B"/>
        <bgColor indexed="64"/>
      </patternFill>
    </fill>
    <fill>
      <patternFill patternType="solid">
        <fgColor rgb="FF445AA5"/>
        <bgColor indexed="64"/>
      </patternFill>
    </fill>
    <fill>
      <patternFill patternType="solid">
        <fgColor rgb="FFEAEEF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EAEEF7"/>
      </bottom>
      <diagonal/>
    </border>
    <border>
      <left/>
      <right/>
      <top style="medium">
        <color rgb="FF445AA5"/>
      </top>
      <bottom/>
      <diagonal/>
    </border>
    <border>
      <left style="medium">
        <color rgb="FF000000"/>
      </left>
      <right/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3" fillId="3" borderId="1" xfId="0" applyFont="1" applyFill="1" applyBorder="1"/>
    <xf numFmtId="0" fontId="1" fillId="0" borderId="0" xfId="0" applyFont="1"/>
    <xf numFmtId="0" fontId="0" fillId="5" borderId="3" xfId="0" applyFill="1" applyBorder="1" applyAlignment="1">
      <alignment wrapText="1"/>
    </xf>
    <xf numFmtId="0" fontId="0" fillId="6" borderId="0" xfId="0" applyFill="1"/>
    <xf numFmtId="0" fontId="4" fillId="0" borderId="0" xfId="0" applyFont="1"/>
    <xf numFmtId="0" fontId="4" fillId="6" borderId="0" xfId="0" applyFont="1" applyFill="1"/>
    <xf numFmtId="0" fontId="4" fillId="2" borderId="1" xfId="0" applyFont="1" applyFill="1" applyBorder="1"/>
    <xf numFmtId="164" fontId="0" fillId="3" borderId="1" xfId="1" applyNumberFormat="1" applyFont="1" applyFill="1" applyBorder="1"/>
    <xf numFmtId="164" fontId="0" fillId="2" borderId="1" xfId="1" applyNumberFormat="1" applyFont="1" applyFill="1" applyBorder="1"/>
    <xf numFmtId="2" fontId="0" fillId="4" borderId="1" xfId="0" applyNumberFormat="1" applyFill="1" applyBorder="1"/>
    <xf numFmtId="0" fontId="0" fillId="2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7" borderId="0" xfId="0" applyFill="1"/>
    <xf numFmtId="0" fontId="1" fillId="7" borderId="0" xfId="0" applyFont="1" applyFill="1"/>
    <xf numFmtId="0" fontId="0" fillId="2" borderId="4" xfId="0" applyFill="1" applyBorder="1" applyAlignment="1">
      <alignment horizontal="center" vertical="center" wrapText="1"/>
    </xf>
    <xf numFmtId="169" fontId="0" fillId="0" borderId="0" xfId="0" applyNumberFormat="1"/>
    <xf numFmtId="2" fontId="0" fillId="0" borderId="0" xfId="0" applyNumberFormat="1"/>
    <xf numFmtId="2" fontId="1" fillId="0" borderId="0" xfId="0" applyNumberFormat="1" applyFont="1"/>
    <xf numFmtId="2" fontId="0" fillId="8" borderId="0" xfId="0" applyNumberFormat="1" applyFill="1"/>
    <xf numFmtId="0" fontId="0" fillId="8" borderId="0" xfId="0" applyFill="1"/>
    <xf numFmtId="0" fontId="7" fillId="2" borderId="2" xfId="0" applyFont="1" applyFill="1" applyBorder="1" applyAlignment="1">
      <alignment horizontal="center" vertical="center" wrapText="1"/>
    </xf>
    <xf numFmtId="164" fontId="7" fillId="2" borderId="1" xfId="1" applyNumberFormat="1" applyFont="1" applyFill="1" applyBorder="1"/>
    <xf numFmtId="0" fontId="0" fillId="9" borderId="0" xfId="0" applyFill="1"/>
    <xf numFmtId="0" fontId="0" fillId="8" borderId="0" xfId="0" applyFont="1" applyFill="1"/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11" fillId="10" borderId="5" xfId="0" applyFont="1" applyFill="1" applyBorder="1" applyAlignment="1">
      <alignment horizontal="center" vertical="center" wrapText="1"/>
    </xf>
    <xf numFmtId="0" fontId="12" fillId="11" borderId="6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left" vertical="center" wrapText="1"/>
    </xf>
    <xf numFmtId="0" fontId="13" fillId="11" borderId="6" xfId="0" applyFont="1" applyFill="1" applyBorder="1" applyAlignment="1">
      <alignment horizontal="center" vertical="center" wrapText="1"/>
    </xf>
    <xf numFmtId="0" fontId="6" fillId="0" borderId="0" xfId="3"/>
    <xf numFmtId="0" fontId="14" fillId="0" borderId="0" xfId="0" applyFont="1"/>
    <xf numFmtId="9" fontId="0" fillId="0" borderId="0" xfId="2" applyFont="1"/>
    <xf numFmtId="0" fontId="11" fillId="10" borderId="7" xfId="0" applyFont="1" applyFill="1" applyBorder="1" applyAlignment="1">
      <alignment horizontal="center" vertical="center" wrapText="1"/>
    </xf>
    <xf numFmtId="0" fontId="16" fillId="10" borderId="7" xfId="0" applyFont="1" applyFill="1" applyBorder="1" applyAlignment="1">
      <alignment horizontal="center" vertical="center" wrapText="1"/>
    </xf>
    <xf numFmtId="0" fontId="0" fillId="2" borderId="3" xfId="0" applyFill="1" applyBorder="1"/>
    <xf numFmtId="2" fontId="0" fillId="4" borderId="3" xfId="0" applyNumberFormat="1" applyFill="1" applyBorder="1"/>
    <xf numFmtId="164" fontId="0" fillId="2" borderId="3" xfId="1" applyNumberFormat="1" applyFont="1" applyFill="1" applyBorder="1"/>
    <xf numFmtId="0" fontId="11" fillId="10" borderId="0" xfId="0" applyFont="1" applyFill="1" applyBorder="1" applyAlignment="1">
      <alignment horizontal="center" vertical="center" wrapText="1"/>
    </xf>
    <xf numFmtId="0" fontId="12" fillId="11" borderId="0" xfId="0" applyFont="1" applyFill="1" applyBorder="1" applyAlignment="1">
      <alignment horizontal="center" vertical="center" wrapText="1"/>
    </xf>
    <xf numFmtId="0" fontId="17" fillId="11" borderId="0" xfId="0" applyFont="1" applyFill="1" applyBorder="1" applyAlignment="1">
      <alignment horizontal="center" vertical="center" wrapText="1"/>
    </xf>
    <xf numFmtId="175" fontId="0" fillId="0" borderId="0" xfId="0" applyNumberFormat="1"/>
    <xf numFmtId="1" fontId="0" fillId="0" borderId="0" xfId="0" applyNumberFormat="1"/>
    <xf numFmtId="0" fontId="17" fillId="11" borderId="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 indent="1"/>
    </xf>
    <xf numFmtId="0" fontId="18" fillId="12" borderId="0" xfId="0" applyFont="1" applyFill="1" applyAlignment="1">
      <alignment horizontal="left" vertical="center" wrapText="1" indent="1"/>
    </xf>
    <xf numFmtId="0" fontId="6" fillId="12" borderId="0" xfId="3" applyFill="1" applyAlignment="1">
      <alignment horizontal="left" vertical="center" wrapText="1" indent="1"/>
    </xf>
    <xf numFmtId="0" fontId="22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21" fillId="0" borderId="0" xfId="0" applyFont="1" applyAlignment="1">
      <alignment vertical="center" wrapText="1"/>
    </xf>
    <xf numFmtId="0" fontId="23" fillId="13" borderId="8" xfId="0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top" wrapText="1"/>
    </xf>
    <xf numFmtId="0" fontId="24" fillId="0" borderId="9" xfId="0" applyFont="1" applyBorder="1" applyAlignment="1">
      <alignment horizontal="right" wrapText="1"/>
    </xf>
    <xf numFmtId="0" fontId="24" fillId="14" borderId="9" xfId="0" applyFont="1" applyFill="1" applyBorder="1" applyAlignment="1">
      <alignment horizontal="center" vertical="top" wrapText="1"/>
    </xf>
    <xf numFmtId="0" fontId="24" fillId="14" borderId="9" xfId="0" applyFont="1" applyFill="1" applyBorder="1" applyAlignment="1">
      <alignment horizontal="right" wrapText="1"/>
    </xf>
    <xf numFmtId="0" fontId="6" fillId="0" borderId="10" xfId="3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</cellXfs>
  <cellStyles count="4">
    <cellStyle name="Ezres" xfId="1" builtinId="3"/>
    <cellStyle name="Hivatkozás" xfId="3" builtinId="8"/>
    <cellStyle name="Normál" xfId="0" builtinId="0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Adózott eredmény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6909011373578306E-2"/>
                  <c:y val="-0.6502354913969087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val>
            <c:numRef>
              <c:f>'Munka1 (3)'!$K$7:$K$22</c:f>
              <c:numCache>
                <c:formatCode>General</c:formatCode>
                <c:ptCount val="16"/>
                <c:pt idx="0">
                  <c:v>815</c:v>
                </c:pt>
                <c:pt idx="1">
                  <c:v>4275</c:v>
                </c:pt>
                <c:pt idx="2">
                  <c:v>36572</c:v>
                </c:pt>
                <c:pt idx="3">
                  <c:v>47035</c:v>
                </c:pt>
                <c:pt idx="4">
                  <c:v>96434</c:v>
                </c:pt>
                <c:pt idx="5">
                  <c:v>106967</c:v>
                </c:pt>
                <c:pt idx="6">
                  <c:v>94822</c:v>
                </c:pt>
                <c:pt idx="7">
                  <c:v>34969</c:v>
                </c:pt>
                <c:pt idx="8">
                  <c:v>35837</c:v>
                </c:pt>
                <c:pt idx="9">
                  <c:v>52074</c:v>
                </c:pt>
                <c:pt idx="10">
                  <c:v>8121</c:v>
                </c:pt>
                <c:pt idx="11">
                  <c:v>16567</c:v>
                </c:pt>
                <c:pt idx="12">
                  <c:v>-3366</c:v>
                </c:pt>
                <c:pt idx="13">
                  <c:v>-3483</c:v>
                </c:pt>
                <c:pt idx="14">
                  <c:v>12468</c:v>
                </c:pt>
                <c:pt idx="15">
                  <c:v>21181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8-4B65-92D5-3036E535B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3797472"/>
        <c:axId val="1483797888"/>
      </c:barChart>
      <c:catAx>
        <c:axId val="14837974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3797888"/>
        <c:crosses val="autoZero"/>
        <c:auto val="1"/>
        <c:lblAlgn val="ctr"/>
        <c:lblOffset val="100"/>
        <c:noMultiLvlLbl val="0"/>
      </c:catAx>
      <c:valAx>
        <c:axId val="148379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379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Adózott eredmény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6909011373578306E-2"/>
                  <c:y val="-0.6502354913969087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val>
            <c:numRef>
              <c:f>'Munka1 (4)'!$L$7:$L$22</c:f>
              <c:numCache>
                <c:formatCode>General</c:formatCode>
                <c:ptCount val="16"/>
                <c:pt idx="0">
                  <c:v>815</c:v>
                </c:pt>
                <c:pt idx="1">
                  <c:v>4275</c:v>
                </c:pt>
                <c:pt idx="2">
                  <c:v>36572</c:v>
                </c:pt>
                <c:pt idx="3">
                  <c:v>47035</c:v>
                </c:pt>
                <c:pt idx="4">
                  <c:v>96434</c:v>
                </c:pt>
                <c:pt idx="5">
                  <c:v>106967</c:v>
                </c:pt>
                <c:pt idx="6">
                  <c:v>94822</c:v>
                </c:pt>
                <c:pt idx="7">
                  <c:v>34969</c:v>
                </c:pt>
                <c:pt idx="8">
                  <c:v>35837</c:v>
                </c:pt>
                <c:pt idx="9">
                  <c:v>52074</c:v>
                </c:pt>
                <c:pt idx="10">
                  <c:v>8121</c:v>
                </c:pt>
                <c:pt idx="11">
                  <c:v>16567</c:v>
                </c:pt>
                <c:pt idx="12">
                  <c:v>-3366</c:v>
                </c:pt>
                <c:pt idx="13">
                  <c:v>-3483</c:v>
                </c:pt>
                <c:pt idx="14">
                  <c:v>12468</c:v>
                </c:pt>
                <c:pt idx="15">
                  <c:v>21181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54-4807-9C03-F32ACADAE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3797472"/>
        <c:axId val="1483797888"/>
      </c:barChart>
      <c:catAx>
        <c:axId val="14837974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3797888"/>
        <c:crosses val="autoZero"/>
        <c:auto val="1"/>
        <c:lblAlgn val="ctr"/>
        <c:lblOffset val="100"/>
        <c:noMultiLvlLbl val="0"/>
      </c:catAx>
      <c:valAx>
        <c:axId val="148379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379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'Munka1 (4)'!$G$6</c:f>
              <c:strCache>
                <c:ptCount val="1"/>
                <c:pt idx="0">
                  <c:v>partnerek száma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'Munka1 (4)'!$G$7:$G$22</c:f>
              <c:numCache>
                <c:formatCode>_-* #\ ##0_-;\-* #\ ##0_-;_-* "-"??_-;_-@_-</c:formatCode>
                <c:ptCount val="16"/>
                <c:pt idx="0">
                  <c:v>7400</c:v>
                </c:pt>
                <c:pt idx="1">
                  <c:v>7333</c:v>
                </c:pt>
                <c:pt idx="2">
                  <c:v>7460</c:v>
                </c:pt>
                <c:pt idx="3">
                  <c:v>7547</c:v>
                </c:pt>
                <c:pt idx="4">
                  <c:v>7603</c:v>
                </c:pt>
                <c:pt idx="5">
                  <c:v>7543</c:v>
                </c:pt>
                <c:pt idx="6">
                  <c:v>7380</c:v>
                </c:pt>
                <c:pt idx="7">
                  <c:v>6892</c:v>
                </c:pt>
                <c:pt idx="8">
                  <c:v>6834</c:v>
                </c:pt>
                <c:pt idx="9">
                  <c:v>6903</c:v>
                </c:pt>
                <c:pt idx="10">
                  <c:v>7075</c:v>
                </c:pt>
                <c:pt idx="11">
                  <c:v>7208</c:v>
                </c:pt>
                <c:pt idx="12">
                  <c:v>7213</c:v>
                </c:pt>
                <c:pt idx="13">
                  <c:v>7368</c:v>
                </c:pt>
                <c:pt idx="14">
                  <c:v>7320</c:v>
                </c:pt>
                <c:pt idx="15">
                  <c:v>7430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A-4697-BED3-68DAF3ED8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6203760"/>
        <c:axId val="1486206256"/>
      </c:barChart>
      <c:catAx>
        <c:axId val="14862037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6206256"/>
        <c:crosses val="autoZero"/>
        <c:auto val="1"/>
        <c:lblAlgn val="ctr"/>
        <c:lblOffset val="100"/>
        <c:noMultiLvlLbl val="0"/>
      </c:catAx>
      <c:valAx>
        <c:axId val="148620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6203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'Munka1 (4)'!$C$6</c:f>
              <c:strCache>
                <c:ptCount val="1"/>
                <c:pt idx="0">
                  <c:v>befektetett eszközök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0"/>
          </c:trendline>
          <c:val>
            <c:numRef>
              <c:f>'Munka1 (4)'!$C$7:$C$22</c:f>
              <c:numCache>
                <c:formatCode>_-* #\ ##0_-;\-* #\ ##0_-;_-* "-"??_-;_-@_-</c:formatCode>
                <c:ptCount val="16"/>
                <c:pt idx="0">
                  <c:v>64052</c:v>
                </c:pt>
                <c:pt idx="1">
                  <c:v>83712</c:v>
                </c:pt>
                <c:pt idx="2">
                  <c:v>126455</c:v>
                </c:pt>
                <c:pt idx="3">
                  <c:v>214490</c:v>
                </c:pt>
                <c:pt idx="4">
                  <c:v>192044</c:v>
                </c:pt>
                <c:pt idx="5">
                  <c:v>494090</c:v>
                </c:pt>
                <c:pt idx="6">
                  <c:v>552727</c:v>
                </c:pt>
                <c:pt idx="7">
                  <c:v>572930</c:v>
                </c:pt>
                <c:pt idx="8">
                  <c:v>259784</c:v>
                </c:pt>
                <c:pt idx="9">
                  <c:v>436288</c:v>
                </c:pt>
                <c:pt idx="10">
                  <c:v>570201</c:v>
                </c:pt>
                <c:pt idx="11">
                  <c:v>734146</c:v>
                </c:pt>
                <c:pt idx="12">
                  <c:v>720182</c:v>
                </c:pt>
                <c:pt idx="13">
                  <c:v>602060</c:v>
                </c:pt>
                <c:pt idx="14">
                  <c:v>612231</c:v>
                </c:pt>
                <c:pt idx="15">
                  <c:v>690222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2-463C-94A8-5A3097870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2131440"/>
        <c:axId val="1542127280"/>
      </c:barChart>
      <c:catAx>
        <c:axId val="15421314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2127280"/>
        <c:crosses val="autoZero"/>
        <c:auto val="1"/>
        <c:lblAlgn val="ctr"/>
        <c:lblOffset val="100"/>
        <c:noMultiLvlLbl val="0"/>
      </c:catAx>
      <c:valAx>
        <c:axId val="154212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2131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'Munka1 (4)'!$C$144</c:f>
              <c:strCache>
                <c:ptCount val="1"/>
                <c:pt idx="0">
                  <c:v>Tény+0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numRef>
              <c:f>'Munka1 (4)'!$B$145:$B$150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2009</c:v>
                </c:pt>
                <c:pt idx="3">
                  <c:v>2015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'Munka1 (4)'!$C$145:$C$150</c:f>
              <c:numCache>
                <c:formatCode>General</c:formatCode>
                <c:ptCount val="6"/>
                <c:pt idx="0">
                  <c:v>83712</c:v>
                </c:pt>
                <c:pt idx="1">
                  <c:v>126455</c:v>
                </c:pt>
                <c:pt idx="2">
                  <c:v>192044</c:v>
                </c:pt>
                <c:pt idx="3">
                  <c:v>570201</c:v>
                </c:pt>
                <c:pt idx="4">
                  <c:v>612231</c:v>
                </c:pt>
                <c:pt idx="5">
                  <c:v>690222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B-4C83-92E5-C3CA27539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64940000"/>
        <c:axId val="1664940416"/>
      </c:barChart>
      <c:catAx>
        <c:axId val="166494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4940416"/>
        <c:crosses val="autoZero"/>
        <c:auto val="1"/>
        <c:lblAlgn val="ctr"/>
        <c:lblOffset val="100"/>
        <c:noMultiLvlLbl val="0"/>
      </c:catAx>
      <c:valAx>
        <c:axId val="166494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494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Munka7!$O$23</c:f>
              <c:strCache>
                <c:ptCount val="1"/>
                <c:pt idx="0">
                  <c:v>új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Munka7!$N$24:$N$39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Munka7!$O$24:$O$39</c:f>
              <c:numCache>
                <c:formatCode>General</c:formatCode>
                <c:ptCount val="16"/>
                <c:pt idx="0">
                  <c:v>104781.77491713762</c:v>
                </c:pt>
                <c:pt idx="1">
                  <c:v>131802.97898392205</c:v>
                </c:pt>
                <c:pt idx="2">
                  <c:v>184352.80869741071</c:v>
                </c:pt>
                <c:pt idx="3">
                  <c:v>294717.15629699052</c:v>
                </c:pt>
                <c:pt idx="4">
                  <c:v>253239.46829505247</c:v>
                </c:pt>
                <c:pt idx="5">
                  <c:v>621099.56614596967</c:v>
                </c:pt>
                <c:pt idx="6">
                  <c:v>668729.21064063499</c:v>
                </c:pt>
                <c:pt idx="7">
                  <c:v>655792.1147071725</c:v>
                </c:pt>
                <c:pt idx="8">
                  <c:v>292385.66303458897</c:v>
                </c:pt>
                <c:pt idx="9">
                  <c:v>492024.12830015499</c:v>
                </c:pt>
                <c:pt idx="10">
                  <c:v>643688.30557874858</c:v>
                </c:pt>
                <c:pt idx="11">
                  <c:v>825460.63732606568</c:v>
                </c:pt>
                <c:pt idx="12">
                  <c:v>790781.02087371214</c:v>
                </c:pt>
                <c:pt idx="13">
                  <c:v>643073.53132000007</c:v>
                </c:pt>
                <c:pt idx="14">
                  <c:v>632434.62299999991</c:v>
                </c:pt>
                <c:pt idx="15">
                  <c:v>690222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8E-4CB2-BA03-4D97F91B63E6}"/>
            </c:ext>
          </c:extLst>
        </c:ser>
        <c:ser>
          <c:idx val="1"/>
          <c:order val="1"/>
          <c:tx>
            <c:strRef>
              <c:f>Munka7!$P$23</c:f>
              <c:strCache>
                <c:ptCount val="1"/>
                <c:pt idx="0">
                  <c:v>régi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Munka7!$N$24:$N$39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Munka7!$P$24:$P$39</c:f>
              <c:numCache>
                <c:formatCode>General</c:formatCode>
                <c:ptCount val="16"/>
                <c:pt idx="0">
                  <c:v>64052</c:v>
                </c:pt>
                <c:pt idx="1">
                  <c:v>83712</c:v>
                </c:pt>
                <c:pt idx="2">
                  <c:v>126455</c:v>
                </c:pt>
                <c:pt idx="3">
                  <c:v>214490</c:v>
                </c:pt>
                <c:pt idx="4">
                  <c:v>192044</c:v>
                </c:pt>
                <c:pt idx="5">
                  <c:v>494090</c:v>
                </c:pt>
                <c:pt idx="6">
                  <c:v>552727</c:v>
                </c:pt>
                <c:pt idx="7">
                  <c:v>572930</c:v>
                </c:pt>
                <c:pt idx="8">
                  <c:v>259784</c:v>
                </c:pt>
                <c:pt idx="9">
                  <c:v>436288</c:v>
                </c:pt>
                <c:pt idx="10">
                  <c:v>570201</c:v>
                </c:pt>
                <c:pt idx="11">
                  <c:v>734146</c:v>
                </c:pt>
                <c:pt idx="12">
                  <c:v>720182</c:v>
                </c:pt>
                <c:pt idx="13">
                  <c:v>602060</c:v>
                </c:pt>
                <c:pt idx="14">
                  <c:v>612231</c:v>
                </c:pt>
                <c:pt idx="15">
                  <c:v>690222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8E-4CB2-BA03-4D97F91B6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3986032"/>
        <c:axId val="1663986448"/>
      </c:lineChart>
      <c:catAx>
        <c:axId val="166398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3986448"/>
        <c:crosses val="autoZero"/>
        <c:auto val="1"/>
        <c:lblAlgn val="ctr"/>
        <c:lblOffset val="100"/>
        <c:noMultiLvlLbl val="0"/>
      </c:catAx>
      <c:valAx>
        <c:axId val="166398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398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Munka8!$I$1</c:f>
              <c:strCache>
                <c:ptCount val="1"/>
                <c:pt idx="0">
                  <c:v>befektetett eszközök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val>
            <c:numRef>
              <c:f>Munka8!$I$2:$I$17</c:f>
              <c:numCache>
                <c:formatCode>0</c:formatCode>
                <c:ptCount val="16"/>
                <c:pt idx="0">
                  <c:v>104781.77491713762</c:v>
                </c:pt>
                <c:pt idx="1">
                  <c:v>131802.97898392205</c:v>
                </c:pt>
                <c:pt idx="2">
                  <c:v>184352.80869741071</c:v>
                </c:pt>
                <c:pt idx="3">
                  <c:v>294717.15629699052</c:v>
                </c:pt>
                <c:pt idx="4">
                  <c:v>253239.46829505247</c:v>
                </c:pt>
                <c:pt idx="5">
                  <c:v>621099.56614596967</c:v>
                </c:pt>
                <c:pt idx="6">
                  <c:v>668729.21064063499</c:v>
                </c:pt>
                <c:pt idx="7">
                  <c:v>655792.1147071725</c:v>
                </c:pt>
                <c:pt idx="8">
                  <c:v>292385.66303458897</c:v>
                </c:pt>
                <c:pt idx="9">
                  <c:v>492024.12830015499</c:v>
                </c:pt>
                <c:pt idx="10">
                  <c:v>643688.30557874858</c:v>
                </c:pt>
                <c:pt idx="11">
                  <c:v>825460.63732606568</c:v>
                </c:pt>
                <c:pt idx="12">
                  <c:v>790781.02087371214</c:v>
                </c:pt>
                <c:pt idx="13">
                  <c:v>643073.53132000007</c:v>
                </c:pt>
                <c:pt idx="14">
                  <c:v>632434.62299999991</c:v>
                </c:pt>
                <c:pt idx="15">
                  <c:v>690222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8-4B0D-83DF-47FB00124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7355936"/>
        <c:axId val="1847357184"/>
      </c:barChart>
      <c:catAx>
        <c:axId val="18473559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7357184"/>
        <c:crosses val="autoZero"/>
        <c:auto val="1"/>
        <c:lblAlgn val="ctr"/>
        <c:lblOffset val="100"/>
        <c:noMultiLvlLbl val="0"/>
      </c:catAx>
      <c:valAx>
        <c:axId val="184735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735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182757</xdr:colOff>
      <xdr:row>2</xdr:row>
      <xdr:rowOff>62572</xdr:rowOff>
    </xdr:from>
    <xdr:to>
      <xdr:col>24</xdr:col>
      <xdr:colOff>232318</xdr:colOff>
      <xdr:row>16</xdr:row>
      <xdr:rowOff>24162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F53E5B3-E963-41B5-8D10-1547DB3D93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182757</xdr:colOff>
      <xdr:row>2</xdr:row>
      <xdr:rowOff>62572</xdr:rowOff>
    </xdr:from>
    <xdr:to>
      <xdr:col>25</xdr:col>
      <xdr:colOff>232318</xdr:colOff>
      <xdr:row>16</xdr:row>
      <xdr:rowOff>24162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5289C75-A937-433A-A43E-0D226AB4B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222250</xdr:colOff>
      <xdr:row>19</xdr:row>
      <xdr:rowOff>50800</xdr:rowOff>
    </xdr:from>
    <xdr:to>
      <xdr:col>25</xdr:col>
      <xdr:colOff>349250</xdr:colOff>
      <xdr:row>34</xdr:row>
      <xdr:rowOff>127000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55B32395-7986-4A0B-B25C-7B53BEEF32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47</xdr:row>
      <xdr:rowOff>0</xdr:rowOff>
    </xdr:from>
    <xdr:to>
      <xdr:col>2</xdr:col>
      <xdr:colOff>800100</xdr:colOff>
      <xdr:row>50</xdr:row>
      <xdr:rowOff>22860</xdr:rowOff>
    </xdr:to>
    <xdr:sp macro="" textlink="">
      <xdr:nvSpPr>
        <xdr:cNvPr id="4097" name="AutoShape 1" descr="COCO">
          <a:extLst>
            <a:ext uri="{FF2B5EF4-FFF2-40B4-BE49-F238E27FC236}">
              <a16:creationId xmlns:a16="http://schemas.microsoft.com/office/drawing/2014/main" id="{E10740D3-74D7-48F2-A413-AA94D66DC71F}"/>
            </a:ext>
          </a:extLst>
        </xdr:cNvPr>
        <xdr:cNvSpPr>
          <a:spLocks noChangeAspect="1" noChangeArrowheads="1"/>
        </xdr:cNvSpPr>
      </xdr:nvSpPr>
      <xdr:spPr bwMode="auto">
        <a:xfrm>
          <a:off x="0" y="87782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652220</xdr:colOff>
      <xdr:row>5</xdr:row>
      <xdr:rowOff>313840</xdr:rowOff>
    </xdr:from>
    <xdr:to>
      <xdr:col>8</xdr:col>
      <xdr:colOff>561813</xdr:colOff>
      <xdr:row>20</xdr:row>
      <xdr:rowOff>157566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5ECC1F71-650B-46A1-B897-44BAF3C330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0</xdr:colOff>
      <xdr:row>47</xdr:row>
      <xdr:rowOff>0</xdr:rowOff>
    </xdr:from>
    <xdr:to>
      <xdr:col>25</xdr:col>
      <xdr:colOff>449580</xdr:colOff>
      <xdr:row>50</xdr:row>
      <xdr:rowOff>22860</xdr:rowOff>
    </xdr:to>
    <xdr:sp macro="" textlink="">
      <xdr:nvSpPr>
        <xdr:cNvPr id="4099" name="AutoShape 3" descr="COCO">
          <a:extLst>
            <a:ext uri="{FF2B5EF4-FFF2-40B4-BE49-F238E27FC236}">
              <a16:creationId xmlns:a16="http://schemas.microsoft.com/office/drawing/2014/main" id="{4E53BED1-BB3A-46AA-A617-1EB48B7F015A}"/>
            </a:ext>
          </a:extLst>
        </xdr:cNvPr>
        <xdr:cNvSpPr>
          <a:spLocks noChangeAspect="1" noChangeArrowheads="1"/>
        </xdr:cNvSpPr>
      </xdr:nvSpPr>
      <xdr:spPr bwMode="auto">
        <a:xfrm>
          <a:off x="17015460" y="87782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529525</xdr:colOff>
      <xdr:row>137</xdr:row>
      <xdr:rowOff>133027</xdr:rowOff>
    </xdr:from>
    <xdr:to>
      <xdr:col>8</xdr:col>
      <xdr:colOff>439118</xdr:colOff>
      <xdr:row>152</xdr:row>
      <xdr:rowOff>60702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2606B1D-4FFC-46D5-98B4-F38CDE7BEF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5814</xdr:colOff>
      <xdr:row>23</xdr:row>
      <xdr:rowOff>122270</xdr:rowOff>
    </xdr:from>
    <xdr:to>
      <xdr:col>27</xdr:col>
      <xdr:colOff>300061</xdr:colOff>
      <xdr:row>38</xdr:row>
      <xdr:rowOff>127033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1CDE39B-4772-44BF-B35F-1BA378CAB8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3</xdr:col>
      <xdr:colOff>76200</xdr:colOff>
      <xdr:row>22</xdr:row>
      <xdr:rowOff>22860</xdr:rowOff>
    </xdr:to>
    <xdr:sp macro="" textlink="">
      <xdr:nvSpPr>
        <xdr:cNvPr id="7169" name="AutoShape 1" descr="COCO">
          <a:extLst>
            <a:ext uri="{FF2B5EF4-FFF2-40B4-BE49-F238E27FC236}">
              <a16:creationId xmlns:a16="http://schemas.microsoft.com/office/drawing/2014/main" id="{F5346ED8-1BAA-472F-8BBC-A6CCB0D7A5FE}"/>
            </a:ext>
          </a:extLst>
        </xdr:cNvPr>
        <xdr:cNvSpPr>
          <a:spLocks noChangeAspect="1" noChangeArrowheads="1"/>
        </xdr:cNvSpPr>
      </xdr:nvSpPr>
      <xdr:spPr bwMode="auto">
        <a:xfrm>
          <a:off x="0" y="34747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19</xdr:row>
      <xdr:rowOff>0</xdr:rowOff>
    </xdr:from>
    <xdr:to>
      <xdr:col>23</xdr:col>
      <xdr:colOff>76200</xdr:colOff>
      <xdr:row>22</xdr:row>
      <xdr:rowOff>22860</xdr:rowOff>
    </xdr:to>
    <xdr:sp macro="" textlink="">
      <xdr:nvSpPr>
        <xdr:cNvPr id="7170" name="AutoShape 2" descr="COCO">
          <a:extLst>
            <a:ext uri="{FF2B5EF4-FFF2-40B4-BE49-F238E27FC236}">
              <a16:creationId xmlns:a16="http://schemas.microsoft.com/office/drawing/2014/main" id="{70D8AB27-64C8-4952-B487-B715B05752BE}"/>
            </a:ext>
          </a:extLst>
        </xdr:cNvPr>
        <xdr:cNvSpPr>
          <a:spLocks noChangeAspect="1" noChangeArrowheads="1"/>
        </xdr:cNvSpPr>
      </xdr:nvSpPr>
      <xdr:spPr bwMode="auto">
        <a:xfrm>
          <a:off x="12192000" y="34747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3048</xdr:colOff>
      <xdr:row>0</xdr:row>
      <xdr:rowOff>179832</xdr:rowOff>
    </xdr:from>
    <xdr:to>
      <xdr:col>18</xdr:col>
      <xdr:colOff>307848</xdr:colOff>
      <xdr:row>15</xdr:row>
      <xdr:rowOff>179832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2F7CCAF-CB41-4ADA-A380-29F7E4FF83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857562820211009173807.html" TargetMode="External"/><Relationship Id="rId2" Type="http://schemas.openxmlformats.org/officeDocument/2006/relationships/hyperlink" Target="https://www.ksh.hu/docs/hun/xstadat/xstadat_eves/i_qsf001.html" TargetMode="External"/><Relationship Id="rId1" Type="http://schemas.openxmlformats.org/officeDocument/2006/relationships/hyperlink" Target="https://miau.my-x.hu/myx-free/coco/test/693342720211009165435.html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miau.my-x.hu/myx-free/coco/test/341768120211009183021.html" TargetMode="External"/><Relationship Id="rId1" Type="http://schemas.openxmlformats.org/officeDocument/2006/relationships/hyperlink" Target="https://miau.my-x.hu/myx-free/coco/test/468139220211009182211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ksh.hu/stadat_eves_3_6" TargetMode="External"/><Relationship Id="rId1" Type="http://schemas.openxmlformats.org/officeDocument/2006/relationships/hyperlink" Target="https://www.ksh.hu/stadat_files/ara/hu/ara000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6E1EA-569E-4393-B9C9-0C154FE7F4B0}">
  <dimension ref="A1:P25"/>
  <sheetViews>
    <sheetView topLeftCell="A4" zoomScale="115" zoomScaleNormal="115" workbookViewId="0">
      <selection activeCell="N7" sqref="N7:N22"/>
    </sheetView>
  </sheetViews>
  <sheetFormatPr defaultColWidth="6.5546875" defaultRowHeight="14.4" x14ac:dyDescent="0.3"/>
  <cols>
    <col min="1" max="1" width="16.5546875" bestFit="1" customWidth="1"/>
    <col min="2" max="2" width="11.5546875" bestFit="1" customWidth="1"/>
    <col min="3" max="3" width="12.21875" customWidth="1"/>
    <col min="4" max="4" width="11.5546875" bestFit="1" customWidth="1"/>
    <col min="5" max="5" width="12.44140625" customWidth="1"/>
    <col min="6" max="6" width="8.6640625" customWidth="1"/>
    <col min="7" max="7" width="11.5546875" bestFit="1" customWidth="1"/>
    <col min="8" max="8" width="12.5546875" customWidth="1"/>
    <col min="9" max="9" width="8.88671875" customWidth="1"/>
    <col min="11" max="11" width="8.44140625" customWidth="1"/>
    <col min="12" max="12" width="8.44140625" bestFit="1" customWidth="1"/>
    <col min="13" max="13" width="15.33203125" bestFit="1" customWidth="1"/>
    <col min="14" max="14" width="6.5546875" style="7"/>
  </cols>
  <sheetData>
    <row r="1" spans="1:16" x14ac:dyDescent="0.3">
      <c r="A1" t="s">
        <v>29</v>
      </c>
      <c r="B1" s="4" t="s">
        <v>35</v>
      </c>
      <c r="F1" t="s">
        <v>30</v>
      </c>
      <c r="G1" t="s">
        <v>30</v>
      </c>
      <c r="H1" t="s">
        <v>30</v>
      </c>
      <c r="I1" t="s">
        <v>30</v>
      </c>
      <c r="J1" t="s">
        <v>30</v>
      </c>
      <c r="K1" t="s">
        <v>30</v>
      </c>
      <c r="L1" t="s">
        <v>36</v>
      </c>
      <c r="M1" t="s">
        <v>30</v>
      </c>
      <c r="N1" s="7" t="s">
        <v>30</v>
      </c>
    </row>
    <row r="2" spans="1:16" x14ac:dyDescent="0.3">
      <c r="A2" t="s">
        <v>28</v>
      </c>
      <c r="B2">
        <v>0</v>
      </c>
      <c r="C2" t="s">
        <v>34</v>
      </c>
      <c r="D2" t="s">
        <v>33</v>
      </c>
      <c r="E2" t="s">
        <v>34</v>
      </c>
      <c r="F2">
        <v>0</v>
      </c>
      <c r="G2">
        <v>0</v>
      </c>
      <c r="H2">
        <v>0</v>
      </c>
      <c r="I2">
        <v>0</v>
      </c>
      <c r="J2" s="6">
        <v>0</v>
      </c>
      <c r="K2">
        <v>0</v>
      </c>
      <c r="L2">
        <v>0</v>
      </c>
      <c r="M2">
        <v>0</v>
      </c>
      <c r="N2" s="8">
        <v>1</v>
      </c>
    </row>
    <row r="3" spans="1:16" x14ac:dyDescent="0.3">
      <c r="A3" t="s">
        <v>27</v>
      </c>
      <c r="B3" t="s">
        <v>12</v>
      </c>
      <c r="C3" t="s">
        <v>13</v>
      </c>
      <c r="D3" t="s">
        <v>13</v>
      </c>
      <c r="E3" t="s">
        <v>13</v>
      </c>
      <c r="F3" t="s">
        <v>12</v>
      </c>
      <c r="G3" t="s">
        <v>12</v>
      </c>
      <c r="H3" t="s">
        <v>12</v>
      </c>
      <c r="I3" t="s">
        <v>12</v>
      </c>
      <c r="J3" t="s">
        <v>12</v>
      </c>
      <c r="K3" t="s">
        <v>12</v>
      </c>
      <c r="L3" t="s">
        <v>12</v>
      </c>
      <c r="M3" t="s">
        <v>13</v>
      </c>
      <c r="N3" s="7" t="s">
        <v>12</v>
      </c>
    </row>
    <row r="4" spans="1:16" x14ac:dyDescent="0.3">
      <c r="A4" t="s">
        <v>11</v>
      </c>
      <c r="B4" t="s">
        <v>12</v>
      </c>
      <c r="C4" t="s">
        <v>13</v>
      </c>
      <c r="D4" t="s">
        <v>13</v>
      </c>
      <c r="E4" t="s">
        <v>13</v>
      </c>
      <c r="F4" t="s">
        <v>12</v>
      </c>
      <c r="G4" t="s">
        <v>12</v>
      </c>
      <c r="H4" t="s">
        <v>12</v>
      </c>
      <c r="I4" t="s">
        <v>12</v>
      </c>
      <c r="J4" t="s">
        <v>12</v>
      </c>
      <c r="K4" t="s">
        <v>12</v>
      </c>
      <c r="L4" t="s">
        <v>12</v>
      </c>
      <c r="M4" t="s">
        <v>12</v>
      </c>
      <c r="N4" s="7" t="s">
        <v>12</v>
      </c>
    </row>
    <row r="5" spans="1:16" x14ac:dyDescent="0.3">
      <c r="B5" t="s">
        <v>4</v>
      </c>
      <c r="C5" s="2" t="s">
        <v>1</v>
      </c>
      <c r="D5" s="3" t="s">
        <v>0</v>
      </c>
      <c r="E5" s="2" t="s">
        <v>16</v>
      </c>
      <c r="F5" t="s">
        <v>18</v>
      </c>
      <c r="G5" t="s">
        <v>5</v>
      </c>
      <c r="H5" t="s">
        <v>6</v>
      </c>
      <c r="I5" t="s">
        <v>21</v>
      </c>
      <c r="J5" t="s">
        <v>7</v>
      </c>
      <c r="K5" t="s">
        <v>8</v>
      </c>
      <c r="L5" t="s">
        <v>9</v>
      </c>
      <c r="M5" t="s">
        <v>26</v>
      </c>
      <c r="N5" s="7" t="s">
        <v>32</v>
      </c>
    </row>
    <row r="6" spans="1:16" ht="43.2" x14ac:dyDescent="0.3">
      <c r="B6" s="13" t="s">
        <v>2</v>
      </c>
      <c r="C6" s="14" t="s">
        <v>3</v>
      </c>
      <c r="D6" s="15" t="s">
        <v>10</v>
      </c>
      <c r="E6" s="14" t="s">
        <v>14</v>
      </c>
      <c r="F6" s="16" t="s">
        <v>17</v>
      </c>
      <c r="G6" s="16" t="s">
        <v>15</v>
      </c>
      <c r="H6" s="16" t="s">
        <v>19</v>
      </c>
      <c r="I6" s="16" t="s">
        <v>20</v>
      </c>
      <c r="J6" s="16" t="s">
        <v>22</v>
      </c>
      <c r="K6" s="16" t="s">
        <v>23</v>
      </c>
      <c r="L6" s="16" t="s">
        <v>24</v>
      </c>
      <c r="M6" s="17" t="s">
        <v>25</v>
      </c>
      <c r="N6" s="18" t="s">
        <v>31</v>
      </c>
      <c r="O6" s="5" t="s">
        <v>37</v>
      </c>
      <c r="P6" s="5" t="s">
        <v>38</v>
      </c>
    </row>
    <row r="7" spans="1:16" x14ac:dyDescent="0.3">
      <c r="A7">
        <v>2005</v>
      </c>
      <c r="B7" s="11">
        <v>64052</v>
      </c>
      <c r="C7" s="10">
        <v>784</v>
      </c>
      <c r="D7" s="10">
        <v>815</v>
      </c>
      <c r="E7" s="10">
        <v>45114</v>
      </c>
      <c r="F7" s="1">
        <v>15</v>
      </c>
      <c r="G7" s="11">
        <v>18634</v>
      </c>
      <c r="H7" s="11">
        <v>120246</v>
      </c>
      <c r="I7" s="11">
        <v>7400</v>
      </c>
      <c r="J7" s="1">
        <v>0</v>
      </c>
      <c r="K7" s="1">
        <v>16</v>
      </c>
      <c r="L7" s="1">
        <v>16</v>
      </c>
      <c r="M7" s="12">
        <f>512/F7</f>
        <v>34.133333333333333</v>
      </c>
      <c r="N7" s="9" t="s">
        <v>38</v>
      </c>
    </row>
    <row r="8" spans="1:16" x14ac:dyDescent="0.3">
      <c r="A8">
        <v>2006</v>
      </c>
      <c r="B8" s="11">
        <v>83712</v>
      </c>
      <c r="C8" s="10">
        <v>16183</v>
      </c>
      <c r="D8" s="10">
        <v>4275</v>
      </c>
      <c r="E8" s="10">
        <v>237031</v>
      </c>
      <c r="F8" s="1">
        <v>16</v>
      </c>
      <c r="G8" s="11">
        <v>22909</v>
      </c>
      <c r="H8" s="11">
        <v>150473</v>
      </c>
      <c r="I8" s="11">
        <v>7333</v>
      </c>
      <c r="J8" s="1">
        <v>0</v>
      </c>
      <c r="K8" s="1">
        <v>15</v>
      </c>
      <c r="L8" s="1">
        <v>15</v>
      </c>
      <c r="M8" s="12">
        <f t="shared" ref="M8:M22" si="0">512/F8</f>
        <v>32</v>
      </c>
      <c r="N8" s="9" t="s">
        <v>38</v>
      </c>
    </row>
    <row r="9" spans="1:16" x14ac:dyDescent="0.3">
      <c r="A9">
        <v>2007</v>
      </c>
      <c r="B9" s="11">
        <v>126455</v>
      </c>
      <c r="C9" s="10">
        <v>29341</v>
      </c>
      <c r="D9" s="10">
        <v>36572</v>
      </c>
      <c r="E9" s="10">
        <v>295555</v>
      </c>
      <c r="F9" s="1">
        <v>17</v>
      </c>
      <c r="G9" s="11">
        <v>59481</v>
      </c>
      <c r="H9" s="11">
        <v>205848</v>
      </c>
      <c r="I9" s="11">
        <v>7460</v>
      </c>
      <c r="J9" s="1">
        <v>0</v>
      </c>
      <c r="K9" s="1">
        <v>14</v>
      </c>
      <c r="L9" s="1">
        <v>14</v>
      </c>
      <c r="M9" s="12">
        <f t="shared" si="0"/>
        <v>30.117647058823529</v>
      </c>
      <c r="N9" s="9" t="s">
        <v>38</v>
      </c>
    </row>
    <row r="10" spans="1:16" x14ac:dyDescent="0.3">
      <c r="A10">
        <v>2008</v>
      </c>
      <c r="B10" s="11">
        <v>214490</v>
      </c>
      <c r="C10" s="10">
        <v>25335</v>
      </c>
      <c r="D10" s="10">
        <v>47035</v>
      </c>
      <c r="E10" s="10">
        <v>323257</v>
      </c>
      <c r="F10" s="1">
        <v>19</v>
      </c>
      <c r="G10" s="11">
        <v>108516</v>
      </c>
      <c r="H10" s="11">
        <v>227613</v>
      </c>
      <c r="I10" s="11">
        <v>7547</v>
      </c>
      <c r="J10" s="1">
        <v>0</v>
      </c>
      <c r="K10" s="1">
        <v>13</v>
      </c>
      <c r="L10" s="1">
        <v>13</v>
      </c>
      <c r="M10" s="12">
        <f t="shared" si="0"/>
        <v>26.94736842105263</v>
      </c>
      <c r="N10" s="9" t="s">
        <v>38</v>
      </c>
    </row>
    <row r="11" spans="1:16" x14ac:dyDescent="0.3">
      <c r="A11">
        <v>2009</v>
      </c>
      <c r="B11" s="11">
        <v>192044</v>
      </c>
      <c r="C11" s="10">
        <v>15076</v>
      </c>
      <c r="D11" s="10">
        <v>96434</v>
      </c>
      <c r="E11" s="10">
        <v>453571</v>
      </c>
      <c r="F11" s="1">
        <v>22</v>
      </c>
      <c r="G11" s="11">
        <v>204950</v>
      </c>
      <c r="H11" s="11">
        <v>243296</v>
      </c>
      <c r="I11" s="11">
        <v>7603</v>
      </c>
      <c r="J11" s="1">
        <v>0</v>
      </c>
      <c r="K11" s="1">
        <v>12</v>
      </c>
      <c r="L11" s="1">
        <v>12</v>
      </c>
      <c r="M11" s="12">
        <f t="shared" si="0"/>
        <v>23.272727272727273</v>
      </c>
      <c r="N11" s="9" t="s">
        <v>38</v>
      </c>
    </row>
    <row r="12" spans="1:16" x14ac:dyDescent="0.3">
      <c r="A12">
        <v>2010</v>
      </c>
      <c r="B12" s="11">
        <v>494090</v>
      </c>
      <c r="C12" s="10">
        <v>11341</v>
      </c>
      <c r="D12" s="10">
        <v>106967</v>
      </c>
      <c r="E12" s="10">
        <v>288365</v>
      </c>
      <c r="F12" s="1">
        <v>21</v>
      </c>
      <c r="G12" s="11">
        <v>311917</v>
      </c>
      <c r="H12" s="11">
        <v>239019</v>
      </c>
      <c r="I12" s="11">
        <v>7543</v>
      </c>
      <c r="J12" s="1">
        <v>0</v>
      </c>
      <c r="K12" s="1">
        <v>11</v>
      </c>
      <c r="L12" s="1">
        <v>11</v>
      </c>
      <c r="M12" s="12">
        <f t="shared" si="0"/>
        <v>24.38095238095238</v>
      </c>
      <c r="N12" s="9" t="s">
        <v>38</v>
      </c>
    </row>
    <row r="13" spans="1:16" x14ac:dyDescent="0.3">
      <c r="A13">
        <v>2011</v>
      </c>
      <c r="B13" s="11">
        <v>552727</v>
      </c>
      <c r="C13" s="10">
        <v>17755</v>
      </c>
      <c r="D13" s="10">
        <v>94822</v>
      </c>
      <c r="E13" s="10">
        <v>46379</v>
      </c>
      <c r="F13" s="1">
        <v>21</v>
      </c>
      <c r="G13" s="11">
        <v>406739</v>
      </c>
      <c r="H13" s="11">
        <v>257174</v>
      </c>
      <c r="I13" s="11">
        <v>7380</v>
      </c>
      <c r="J13" s="1">
        <v>0</v>
      </c>
      <c r="K13" s="1">
        <v>10</v>
      </c>
      <c r="L13" s="1">
        <v>10</v>
      </c>
      <c r="M13" s="12">
        <f t="shared" si="0"/>
        <v>24.38095238095238</v>
      </c>
      <c r="N13" s="9" t="s">
        <v>38</v>
      </c>
    </row>
    <row r="14" spans="1:16" x14ac:dyDescent="0.3">
      <c r="A14">
        <v>2012</v>
      </c>
      <c r="B14" s="11">
        <v>572930</v>
      </c>
      <c r="C14" s="10">
        <v>12385</v>
      </c>
      <c r="D14" s="10">
        <v>34969</v>
      </c>
      <c r="E14" s="10">
        <v>279491</v>
      </c>
      <c r="F14" s="1">
        <v>21</v>
      </c>
      <c r="G14" s="11">
        <v>441708</v>
      </c>
      <c r="H14" s="11">
        <v>242397</v>
      </c>
      <c r="I14" s="11">
        <v>6892</v>
      </c>
      <c r="J14" s="1">
        <v>0</v>
      </c>
      <c r="K14" s="1">
        <v>9</v>
      </c>
      <c r="L14" s="1">
        <v>9</v>
      </c>
      <c r="M14" s="12">
        <f t="shared" si="0"/>
        <v>24.38095238095238</v>
      </c>
      <c r="N14" s="9" t="s">
        <v>38</v>
      </c>
    </row>
    <row r="15" spans="1:16" x14ac:dyDescent="0.3">
      <c r="A15">
        <v>2013</v>
      </c>
      <c r="B15" s="11">
        <v>259784</v>
      </c>
      <c r="C15" s="10">
        <v>35649</v>
      </c>
      <c r="D15" s="10">
        <v>35837</v>
      </c>
      <c r="E15" s="10">
        <v>678779</v>
      </c>
      <c r="F15" s="1">
        <v>21</v>
      </c>
      <c r="G15" s="11">
        <v>517545</v>
      </c>
      <c r="H15" s="11">
        <v>230339</v>
      </c>
      <c r="I15" s="11">
        <v>6834</v>
      </c>
      <c r="J15" s="1">
        <v>0</v>
      </c>
      <c r="K15" s="1">
        <v>8</v>
      </c>
      <c r="L15" s="1">
        <v>8</v>
      </c>
      <c r="M15" s="12">
        <f t="shared" si="0"/>
        <v>24.38095238095238</v>
      </c>
      <c r="N15" s="9" t="s">
        <v>38</v>
      </c>
    </row>
    <row r="16" spans="1:16" x14ac:dyDescent="0.3">
      <c r="A16">
        <v>2014</v>
      </c>
      <c r="B16" s="11">
        <v>436288</v>
      </c>
      <c r="C16" s="10">
        <v>320405</v>
      </c>
      <c r="D16" s="10">
        <v>52074</v>
      </c>
      <c r="E16" s="10">
        <v>362839</v>
      </c>
      <c r="F16" s="1">
        <v>21</v>
      </c>
      <c r="G16" s="11">
        <v>736323</v>
      </c>
      <c r="H16" s="11">
        <v>283220</v>
      </c>
      <c r="I16" s="11">
        <v>6903</v>
      </c>
      <c r="J16" s="1">
        <v>0</v>
      </c>
      <c r="K16" s="1">
        <v>7</v>
      </c>
      <c r="L16" s="1">
        <v>7</v>
      </c>
      <c r="M16" s="12">
        <f t="shared" si="0"/>
        <v>24.38095238095238</v>
      </c>
      <c r="N16" s="9" t="s">
        <v>38</v>
      </c>
    </row>
    <row r="17" spans="1:14" x14ac:dyDescent="0.3">
      <c r="A17">
        <v>2015</v>
      </c>
      <c r="B17" s="11">
        <v>570201</v>
      </c>
      <c r="C17" s="10">
        <v>235876</v>
      </c>
      <c r="D17" s="10">
        <v>8121</v>
      </c>
      <c r="E17" s="10">
        <v>285893</v>
      </c>
      <c r="F17" s="1">
        <v>23</v>
      </c>
      <c r="G17" s="11">
        <v>744444</v>
      </c>
      <c r="H17" s="11">
        <v>469876</v>
      </c>
      <c r="I17" s="11">
        <v>7075</v>
      </c>
      <c r="J17" s="1">
        <v>0</v>
      </c>
      <c r="K17" s="1">
        <v>6</v>
      </c>
      <c r="L17" s="1">
        <v>6</v>
      </c>
      <c r="M17" s="12">
        <f t="shared" si="0"/>
        <v>22.260869565217391</v>
      </c>
      <c r="N17" s="9" t="s">
        <v>38</v>
      </c>
    </row>
    <row r="18" spans="1:14" x14ac:dyDescent="0.3">
      <c r="A18">
        <v>2016</v>
      </c>
      <c r="B18" s="11">
        <v>734146</v>
      </c>
      <c r="C18" s="10">
        <v>167434</v>
      </c>
      <c r="D18" s="10">
        <v>16567</v>
      </c>
      <c r="E18" s="10">
        <v>189465</v>
      </c>
      <c r="F18" s="1">
        <v>22</v>
      </c>
      <c r="G18" s="11">
        <v>761011</v>
      </c>
      <c r="H18" s="11">
        <v>451941</v>
      </c>
      <c r="I18" s="11">
        <v>7208</v>
      </c>
      <c r="J18" s="1">
        <v>0</v>
      </c>
      <c r="K18" s="1">
        <v>5</v>
      </c>
      <c r="L18" s="1">
        <v>5</v>
      </c>
      <c r="M18" s="12">
        <f t="shared" si="0"/>
        <v>23.272727272727273</v>
      </c>
      <c r="N18" s="9" t="s">
        <v>38</v>
      </c>
    </row>
    <row r="19" spans="1:14" x14ac:dyDescent="0.3">
      <c r="A19">
        <v>2017</v>
      </c>
      <c r="B19" s="11">
        <v>720182</v>
      </c>
      <c r="C19" s="10">
        <v>172861</v>
      </c>
      <c r="D19" s="10">
        <v>-3366</v>
      </c>
      <c r="E19" s="10">
        <v>223067</v>
      </c>
      <c r="F19" s="1">
        <v>22</v>
      </c>
      <c r="G19" s="11">
        <v>757645</v>
      </c>
      <c r="H19" s="11">
        <v>382110</v>
      </c>
      <c r="I19" s="11">
        <v>7213</v>
      </c>
      <c r="J19" s="1">
        <v>0</v>
      </c>
      <c r="K19" s="1">
        <v>4</v>
      </c>
      <c r="L19" s="1">
        <v>4</v>
      </c>
      <c r="M19" s="12">
        <f t="shared" si="0"/>
        <v>23.272727272727273</v>
      </c>
      <c r="N19" s="9" t="s">
        <v>38</v>
      </c>
    </row>
    <row r="20" spans="1:14" x14ac:dyDescent="0.3">
      <c r="A20">
        <v>2018</v>
      </c>
      <c r="B20" s="11">
        <v>602060</v>
      </c>
      <c r="C20" s="10">
        <v>68126</v>
      </c>
      <c r="D20" s="10">
        <v>-3483</v>
      </c>
      <c r="E20" s="10">
        <v>195007</v>
      </c>
      <c r="F20" s="1">
        <v>24</v>
      </c>
      <c r="G20" s="11">
        <v>754162</v>
      </c>
      <c r="H20" s="11">
        <v>408736</v>
      </c>
      <c r="I20" s="11">
        <v>7368</v>
      </c>
      <c r="J20" s="1">
        <v>0</v>
      </c>
      <c r="K20" s="1">
        <v>3</v>
      </c>
      <c r="L20" s="1">
        <v>3</v>
      </c>
      <c r="M20" s="12">
        <f t="shared" si="0"/>
        <v>21.333333333333332</v>
      </c>
      <c r="N20" s="9" t="s">
        <v>38</v>
      </c>
    </row>
    <row r="21" spans="1:14" x14ac:dyDescent="0.3">
      <c r="A21">
        <v>2019</v>
      </c>
      <c r="B21" s="11">
        <v>612231</v>
      </c>
      <c r="C21" s="10">
        <v>206997</v>
      </c>
      <c r="D21" s="10">
        <v>12468</v>
      </c>
      <c r="E21" s="10">
        <v>256621</v>
      </c>
      <c r="F21" s="1">
        <v>25</v>
      </c>
      <c r="G21" s="11">
        <v>766630</v>
      </c>
      <c r="H21" s="11">
        <v>377766</v>
      </c>
      <c r="I21" s="11">
        <v>7320</v>
      </c>
      <c r="J21" s="1">
        <v>0</v>
      </c>
      <c r="K21" s="1">
        <v>2</v>
      </c>
      <c r="L21" s="1">
        <v>2</v>
      </c>
      <c r="M21" s="12">
        <f t="shared" si="0"/>
        <v>20.48</v>
      </c>
      <c r="N21" s="9" t="s">
        <v>38</v>
      </c>
    </row>
    <row r="22" spans="1:14" x14ac:dyDescent="0.3">
      <c r="A22">
        <v>2020</v>
      </c>
      <c r="B22" s="11">
        <v>690222</v>
      </c>
      <c r="C22" s="10">
        <v>213274</v>
      </c>
      <c r="D22" s="10">
        <v>21181</v>
      </c>
      <c r="E22" s="10">
        <v>276205</v>
      </c>
      <c r="F22" s="1">
        <v>27</v>
      </c>
      <c r="G22" s="11">
        <v>855846</v>
      </c>
      <c r="H22" s="11">
        <v>387882</v>
      </c>
      <c r="I22" s="11">
        <v>7430</v>
      </c>
      <c r="J22" s="1">
        <v>1</v>
      </c>
      <c r="K22" s="1">
        <v>1</v>
      </c>
      <c r="L22" s="1">
        <v>1</v>
      </c>
      <c r="M22" s="12">
        <f t="shared" si="0"/>
        <v>18.962962962962962</v>
      </c>
      <c r="N22" s="9" t="s">
        <v>38</v>
      </c>
    </row>
    <row r="23" spans="1:14" x14ac:dyDescent="0.3">
      <c r="A23">
        <v>2021</v>
      </c>
    </row>
    <row r="24" spans="1:14" x14ac:dyDescent="0.3">
      <c r="A24" t="s">
        <v>39</v>
      </c>
    </row>
    <row r="25" spans="1:14" x14ac:dyDescent="0.3">
      <c r="A25" t="s">
        <v>40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F283E-73D9-4AED-B41A-85F98352A64C}">
  <dimension ref="A1:L43"/>
  <sheetViews>
    <sheetView topLeftCell="A11" zoomScale="123" zoomScaleNormal="115" workbookViewId="0">
      <selection activeCell="I42" sqref="I42"/>
    </sheetView>
  </sheetViews>
  <sheetFormatPr defaultColWidth="6.5546875" defaultRowHeight="14.4" x14ac:dyDescent="0.3"/>
  <cols>
    <col min="1" max="1" width="16.109375" bestFit="1" customWidth="1"/>
    <col min="2" max="2" width="18.33203125" bestFit="1" customWidth="1"/>
    <col min="3" max="4" width="11.77734375" bestFit="1" customWidth="1"/>
    <col min="5" max="5" width="29.33203125" bestFit="1" customWidth="1"/>
    <col min="6" max="6" width="14.6640625" bestFit="1" customWidth="1"/>
    <col min="7" max="7" width="12.109375" bestFit="1" customWidth="1"/>
    <col min="8" max="8" width="11.33203125" bestFit="1" customWidth="1"/>
    <col min="9" max="9" width="17.88671875" bestFit="1" customWidth="1"/>
    <col min="10" max="10" width="16.109375" bestFit="1" customWidth="1"/>
    <col min="11" max="11" width="16" bestFit="1" customWidth="1"/>
  </cols>
  <sheetData>
    <row r="1" spans="1:12" x14ac:dyDescent="0.3">
      <c r="A1" t="s">
        <v>29</v>
      </c>
      <c r="B1" s="4" t="s">
        <v>35</v>
      </c>
      <c r="C1" t="s">
        <v>30</v>
      </c>
      <c r="D1" t="s">
        <v>30</v>
      </c>
      <c r="E1" t="s">
        <v>30</v>
      </c>
      <c r="F1" t="s">
        <v>30</v>
      </c>
      <c r="G1" t="s">
        <v>30</v>
      </c>
      <c r="H1" t="s">
        <v>30</v>
      </c>
      <c r="I1" t="s">
        <v>36</v>
      </c>
      <c r="J1" t="s">
        <v>30</v>
      </c>
    </row>
    <row r="2" spans="1:12" x14ac:dyDescent="0.3">
      <c r="A2" t="s">
        <v>28</v>
      </c>
      <c r="B2">
        <v>0</v>
      </c>
      <c r="C2">
        <v>0</v>
      </c>
      <c r="D2">
        <v>0</v>
      </c>
      <c r="E2">
        <v>0</v>
      </c>
      <c r="F2">
        <v>0</v>
      </c>
      <c r="G2" s="6">
        <v>0</v>
      </c>
      <c r="H2">
        <v>1</v>
      </c>
      <c r="I2">
        <v>1</v>
      </c>
      <c r="J2">
        <v>0</v>
      </c>
      <c r="K2" t="str">
        <f>Munka1!D2</f>
        <v>nincs</v>
      </c>
    </row>
    <row r="3" spans="1:12" x14ac:dyDescent="0.3">
      <c r="A3" t="s">
        <v>27</v>
      </c>
      <c r="B3" t="s">
        <v>12</v>
      </c>
      <c r="C3" t="s">
        <v>12</v>
      </c>
      <c r="D3" t="s">
        <v>12</v>
      </c>
      <c r="E3" t="s">
        <v>12</v>
      </c>
      <c r="F3" t="s">
        <v>12</v>
      </c>
      <c r="G3" t="s">
        <v>12</v>
      </c>
      <c r="H3" t="s">
        <v>12</v>
      </c>
      <c r="I3" t="s">
        <v>12</v>
      </c>
      <c r="J3" t="s">
        <v>13</v>
      </c>
    </row>
    <row r="4" spans="1:12" x14ac:dyDescent="0.3">
      <c r="A4" t="s">
        <v>11</v>
      </c>
      <c r="B4" t="s">
        <v>12</v>
      </c>
      <c r="C4" t="s">
        <v>12</v>
      </c>
      <c r="D4" t="s">
        <v>12</v>
      </c>
      <c r="E4" t="s">
        <v>12</v>
      </c>
      <c r="F4" t="s">
        <v>12</v>
      </c>
      <c r="G4" t="s">
        <v>12</v>
      </c>
      <c r="H4" t="s">
        <v>12</v>
      </c>
      <c r="I4" t="s">
        <v>12</v>
      </c>
      <c r="J4" t="s">
        <v>12</v>
      </c>
    </row>
    <row r="5" spans="1:12" x14ac:dyDescent="0.3">
      <c r="B5" t="s">
        <v>4</v>
      </c>
      <c r="C5" t="s">
        <v>18</v>
      </c>
      <c r="D5" t="s">
        <v>5</v>
      </c>
      <c r="E5" t="s">
        <v>6</v>
      </c>
      <c r="F5" t="s">
        <v>21</v>
      </c>
      <c r="G5" t="s">
        <v>7</v>
      </c>
      <c r="H5" t="s">
        <v>8</v>
      </c>
      <c r="I5" t="s">
        <v>9</v>
      </c>
      <c r="J5" t="s">
        <v>26</v>
      </c>
      <c r="K5" t="str">
        <f>Munka1!D5</f>
        <v>Y1</v>
      </c>
    </row>
    <row r="6" spans="1:12" ht="28.8" x14ac:dyDescent="0.3">
      <c r="B6" s="13" t="s">
        <v>2</v>
      </c>
      <c r="C6" s="16" t="s">
        <v>17</v>
      </c>
      <c r="D6" s="16" t="s">
        <v>15</v>
      </c>
      <c r="E6" s="16" t="s">
        <v>19</v>
      </c>
      <c r="F6" s="16" t="s">
        <v>20</v>
      </c>
      <c r="G6" s="16" t="s">
        <v>22</v>
      </c>
      <c r="H6" s="16" t="s">
        <v>23</v>
      </c>
      <c r="I6" s="16" t="s">
        <v>24</v>
      </c>
      <c r="J6" s="17" t="s">
        <v>25</v>
      </c>
      <c r="K6" t="str">
        <f>Munka1!D6</f>
        <v>adózott eredmény</v>
      </c>
      <c r="L6" s="21" t="s">
        <v>42</v>
      </c>
    </row>
    <row r="7" spans="1:12" x14ac:dyDescent="0.3">
      <c r="A7">
        <v>2005</v>
      </c>
      <c r="B7" s="11">
        <v>64052</v>
      </c>
      <c r="C7" s="1">
        <v>15</v>
      </c>
      <c r="D7" s="11">
        <v>18634</v>
      </c>
      <c r="E7" s="11">
        <v>120246</v>
      </c>
      <c r="F7" s="11">
        <v>7400</v>
      </c>
      <c r="G7" s="1">
        <v>0</v>
      </c>
      <c r="H7" s="1">
        <v>16</v>
      </c>
      <c r="I7" s="1">
        <v>16</v>
      </c>
      <c r="J7" s="12">
        <f>512/C7</f>
        <v>34.133333333333333</v>
      </c>
      <c r="K7">
        <f>Munka1!D7</f>
        <v>815</v>
      </c>
      <c r="L7" t="s">
        <v>43</v>
      </c>
    </row>
    <row r="8" spans="1:12" x14ac:dyDescent="0.3">
      <c r="A8">
        <v>2006</v>
      </c>
      <c r="B8" s="11">
        <v>83712</v>
      </c>
      <c r="C8" s="1">
        <v>16</v>
      </c>
      <c r="D8" s="11">
        <v>22909</v>
      </c>
      <c r="E8" s="11">
        <v>150473</v>
      </c>
      <c r="F8" s="11">
        <v>7333</v>
      </c>
      <c r="G8" s="1">
        <v>0</v>
      </c>
      <c r="H8" s="1">
        <v>15</v>
      </c>
      <c r="I8" s="1">
        <v>15</v>
      </c>
      <c r="J8" s="12">
        <f t="shared" ref="J8:J22" si="0">512/C8</f>
        <v>32</v>
      </c>
      <c r="K8">
        <f>Munka1!D8</f>
        <v>4275</v>
      </c>
      <c r="L8" t="s">
        <v>43</v>
      </c>
    </row>
    <row r="9" spans="1:12" x14ac:dyDescent="0.3">
      <c r="A9">
        <v>2007</v>
      </c>
      <c r="B9" s="11">
        <v>126455</v>
      </c>
      <c r="C9" s="1">
        <v>17</v>
      </c>
      <c r="D9" s="11">
        <v>59481</v>
      </c>
      <c r="E9" s="11">
        <v>205848</v>
      </c>
      <c r="F9" s="11">
        <v>7460</v>
      </c>
      <c r="G9" s="1">
        <v>0</v>
      </c>
      <c r="H9" s="1">
        <v>14</v>
      </c>
      <c r="I9" s="1">
        <v>14</v>
      </c>
      <c r="J9" s="12">
        <f t="shared" si="0"/>
        <v>30.117647058823529</v>
      </c>
      <c r="K9">
        <f>Munka1!D9</f>
        <v>36572</v>
      </c>
      <c r="L9" t="s">
        <v>43</v>
      </c>
    </row>
    <row r="10" spans="1:12" x14ac:dyDescent="0.3">
      <c r="A10">
        <v>2008</v>
      </c>
      <c r="B10" s="11">
        <v>214490</v>
      </c>
      <c r="C10" s="1">
        <v>19</v>
      </c>
      <c r="D10" s="11">
        <v>108516</v>
      </c>
      <c r="E10" s="11">
        <v>227613</v>
      </c>
      <c r="F10" s="11">
        <v>7547</v>
      </c>
      <c r="G10" s="1">
        <v>0</v>
      </c>
      <c r="H10" s="1">
        <v>13</v>
      </c>
      <c r="I10" s="1">
        <v>13</v>
      </c>
      <c r="J10" s="12">
        <f t="shared" si="0"/>
        <v>26.94736842105263</v>
      </c>
      <c r="K10">
        <f>Munka1!D10</f>
        <v>47035</v>
      </c>
      <c r="L10" t="s">
        <v>43</v>
      </c>
    </row>
    <row r="11" spans="1:12" x14ac:dyDescent="0.3">
      <c r="A11">
        <v>2009</v>
      </c>
      <c r="B11" s="11">
        <v>192044</v>
      </c>
      <c r="C11" s="1">
        <v>22</v>
      </c>
      <c r="D11" s="11">
        <v>204950</v>
      </c>
      <c r="E11" s="11">
        <v>243296</v>
      </c>
      <c r="F11" s="11">
        <v>7603</v>
      </c>
      <c r="G11" s="1">
        <v>0</v>
      </c>
      <c r="H11" s="1">
        <v>12</v>
      </c>
      <c r="I11" s="1">
        <v>12</v>
      </c>
      <c r="J11" s="12">
        <f t="shared" si="0"/>
        <v>23.272727272727273</v>
      </c>
      <c r="K11">
        <f>Munka1!D11</f>
        <v>96434</v>
      </c>
      <c r="L11" t="s">
        <v>43</v>
      </c>
    </row>
    <row r="12" spans="1:12" x14ac:dyDescent="0.3">
      <c r="A12">
        <v>2010</v>
      </c>
      <c r="B12" s="11">
        <v>494090</v>
      </c>
      <c r="C12" s="1">
        <v>21</v>
      </c>
      <c r="D12" s="11">
        <v>311917</v>
      </c>
      <c r="E12" s="11">
        <v>239019</v>
      </c>
      <c r="F12" s="11">
        <v>7543</v>
      </c>
      <c r="G12" s="1">
        <v>0</v>
      </c>
      <c r="H12" s="1">
        <v>11</v>
      </c>
      <c r="I12" s="1">
        <v>11</v>
      </c>
      <c r="J12" s="12">
        <f t="shared" si="0"/>
        <v>24.38095238095238</v>
      </c>
      <c r="K12">
        <f>Munka1!D12</f>
        <v>106967</v>
      </c>
      <c r="L12" t="s">
        <v>43</v>
      </c>
    </row>
    <row r="13" spans="1:12" x14ac:dyDescent="0.3">
      <c r="A13">
        <v>2011</v>
      </c>
      <c r="B13" s="11">
        <v>552727</v>
      </c>
      <c r="C13" s="1">
        <v>21</v>
      </c>
      <c r="D13" s="11">
        <v>406739</v>
      </c>
      <c r="E13" s="11">
        <v>257174</v>
      </c>
      <c r="F13" s="11">
        <v>7380</v>
      </c>
      <c r="G13" s="1">
        <v>0</v>
      </c>
      <c r="H13" s="1">
        <v>10</v>
      </c>
      <c r="I13" s="1">
        <v>10</v>
      </c>
      <c r="J13" s="12">
        <f t="shared" si="0"/>
        <v>24.38095238095238</v>
      </c>
      <c r="K13">
        <f>Munka1!D13</f>
        <v>94822</v>
      </c>
      <c r="L13" t="s">
        <v>43</v>
      </c>
    </row>
    <row r="14" spans="1:12" x14ac:dyDescent="0.3">
      <c r="A14">
        <v>2012</v>
      </c>
      <c r="B14" s="11">
        <v>572930</v>
      </c>
      <c r="C14" s="1">
        <v>21</v>
      </c>
      <c r="D14" s="11">
        <v>441708</v>
      </c>
      <c r="E14" s="11">
        <v>242397</v>
      </c>
      <c r="F14" s="11">
        <v>6892</v>
      </c>
      <c r="G14" s="1">
        <v>0</v>
      </c>
      <c r="H14" s="1">
        <v>9</v>
      </c>
      <c r="I14" s="1">
        <v>9</v>
      </c>
      <c r="J14" s="12">
        <f t="shared" si="0"/>
        <v>24.38095238095238</v>
      </c>
      <c r="K14">
        <f>Munka1!D14</f>
        <v>34969</v>
      </c>
      <c r="L14" t="s">
        <v>43</v>
      </c>
    </row>
    <row r="15" spans="1:12" x14ac:dyDescent="0.3">
      <c r="A15">
        <v>2013</v>
      </c>
      <c r="B15" s="11">
        <v>259784</v>
      </c>
      <c r="C15" s="1">
        <v>21</v>
      </c>
      <c r="D15" s="11">
        <v>517545</v>
      </c>
      <c r="E15" s="11">
        <v>230339</v>
      </c>
      <c r="F15" s="11">
        <v>6834</v>
      </c>
      <c r="G15" s="1">
        <v>0</v>
      </c>
      <c r="H15" s="1">
        <v>8</v>
      </c>
      <c r="I15" s="1">
        <v>8</v>
      </c>
      <c r="J15" s="12">
        <f t="shared" si="0"/>
        <v>24.38095238095238</v>
      </c>
      <c r="K15">
        <f>Munka1!D15</f>
        <v>35837</v>
      </c>
      <c r="L15" t="s">
        <v>43</v>
      </c>
    </row>
    <row r="16" spans="1:12" x14ac:dyDescent="0.3">
      <c r="A16">
        <v>2014</v>
      </c>
      <c r="B16" s="11">
        <v>436288</v>
      </c>
      <c r="C16" s="1">
        <v>21</v>
      </c>
      <c r="D16" s="11">
        <v>736323</v>
      </c>
      <c r="E16" s="11">
        <v>283220</v>
      </c>
      <c r="F16" s="11">
        <v>6903</v>
      </c>
      <c r="G16" s="1">
        <v>0</v>
      </c>
      <c r="H16" s="1">
        <v>7</v>
      </c>
      <c r="I16" s="1">
        <v>7</v>
      </c>
      <c r="J16" s="12">
        <f t="shared" si="0"/>
        <v>24.38095238095238</v>
      </c>
      <c r="K16">
        <f>Munka1!D16</f>
        <v>52074</v>
      </c>
      <c r="L16" t="s">
        <v>43</v>
      </c>
    </row>
    <row r="17" spans="1:12" x14ac:dyDescent="0.3">
      <c r="A17">
        <v>2015</v>
      </c>
      <c r="B17" s="11">
        <v>570201</v>
      </c>
      <c r="C17" s="1">
        <v>23</v>
      </c>
      <c r="D17" s="11">
        <v>744444</v>
      </c>
      <c r="E17" s="11">
        <v>469876</v>
      </c>
      <c r="F17" s="11">
        <v>7075</v>
      </c>
      <c r="G17" s="1">
        <v>0</v>
      </c>
      <c r="H17" s="1">
        <v>6</v>
      </c>
      <c r="I17" s="1">
        <v>6</v>
      </c>
      <c r="J17" s="12">
        <f t="shared" si="0"/>
        <v>22.260869565217391</v>
      </c>
      <c r="K17">
        <f>Munka1!D17</f>
        <v>8121</v>
      </c>
      <c r="L17" t="s">
        <v>43</v>
      </c>
    </row>
    <row r="18" spans="1:12" x14ac:dyDescent="0.3">
      <c r="A18">
        <v>2016</v>
      </c>
      <c r="B18" s="11">
        <v>734146</v>
      </c>
      <c r="C18" s="1">
        <v>22</v>
      </c>
      <c r="D18" s="11">
        <v>761011</v>
      </c>
      <c r="E18" s="11">
        <v>451941</v>
      </c>
      <c r="F18" s="11">
        <v>7208</v>
      </c>
      <c r="G18" s="1">
        <v>0</v>
      </c>
      <c r="H18" s="1">
        <v>5</v>
      </c>
      <c r="I18" s="1">
        <v>5</v>
      </c>
      <c r="J18" s="12">
        <f t="shared" si="0"/>
        <v>23.272727272727273</v>
      </c>
      <c r="K18">
        <f>Munka1!D18</f>
        <v>16567</v>
      </c>
      <c r="L18" t="s">
        <v>43</v>
      </c>
    </row>
    <row r="19" spans="1:12" x14ac:dyDescent="0.3">
      <c r="A19">
        <v>2017</v>
      </c>
      <c r="B19" s="11">
        <v>720182</v>
      </c>
      <c r="C19" s="1">
        <v>22</v>
      </c>
      <c r="D19" s="11">
        <v>757645</v>
      </c>
      <c r="E19" s="11">
        <v>382110</v>
      </c>
      <c r="F19" s="11">
        <v>7213</v>
      </c>
      <c r="G19" s="1">
        <v>0</v>
      </c>
      <c r="H19" s="1">
        <v>4</v>
      </c>
      <c r="I19" s="1">
        <v>4</v>
      </c>
      <c r="J19" s="12">
        <f t="shared" si="0"/>
        <v>23.272727272727273</v>
      </c>
      <c r="K19">
        <f>Munka1!D19</f>
        <v>-3366</v>
      </c>
      <c r="L19" t="s">
        <v>43</v>
      </c>
    </row>
    <row r="20" spans="1:12" x14ac:dyDescent="0.3">
      <c r="A20">
        <v>2018</v>
      </c>
      <c r="B20" s="11">
        <v>602060</v>
      </c>
      <c r="C20" s="1">
        <v>24</v>
      </c>
      <c r="D20" s="11">
        <v>754162</v>
      </c>
      <c r="E20" s="11">
        <v>408736</v>
      </c>
      <c r="F20" s="11">
        <v>7368</v>
      </c>
      <c r="G20" s="1">
        <v>0</v>
      </c>
      <c r="H20" s="1">
        <v>3</v>
      </c>
      <c r="I20" s="1">
        <v>3</v>
      </c>
      <c r="J20" s="12">
        <f t="shared" si="0"/>
        <v>21.333333333333332</v>
      </c>
      <c r="K20">
        <f>Munka1!D20</f>
        <v>-3483</v>
      </c>
      <c r="L20" t="s">
        <v>43</v>
      </c>
    </row>
    <row r="21" spans="1:12" x14ac:dyDescent="0.3">
      <c r="A21">
        <v>2019</v>
      </c>
      <c r="B21" s="11">
        <v>612231</v>
      </c>
      <c r="C21" s="1">
        <v>25</v>
      </c>
      <c r="D21" s="11">
        <v>766630</v>
      </c>
      <c r="E21" s="11">
        <v>377766</v>
      </c>
      <c r="F21" s="11">
        <v>7320</v>
      </c>
      <c r="G21" s="1">
        <v>0</v>
      </c>
      <c r="H21" s="1">
        <v>2</v>
      </c>
      <c r="I21" s="1">
        <v>2</v>
      </c>
      <c r="J21" s="12">
        <f t="shared" si="0"/>
        <v>20.48</v>
      </c>
      <c r="K21">
        <f>Munka1!D21</f>
        <v>12468</v>
      </c>
      <c r="L21" t="s">
        <v>43</v>
      </c>
    </row>
    <row r="22" spans="1:12" x14ac:dyDescent="0.3">
      <c r="A22">
        <v>2020</v>
      </c>
      <c r="B22" s="11">
        <v>690222</v>
      </c>
      <c r="C22" s="1">
        <v>27</v>
      </c>
      <c r="D22" s="11">
        <v>855846</v>
      </c>
      <c r="E22" s="11">
        <v>387882</v>
      </c>
      <c r="F22" s="11">
        <v>7430</v>
      </c>
      <c r="G22" s="1">
        <v>1</v>
      </c>
      <c r="H22" s="1">
        <v>1</v>
      </c>
      <c r="I22" s="1">
        <v>1</v>
      </c>
      <c r="J22" s="12">
        <f t="shared" si="0"/>
        <v>18.962962962962962</v>
      </c>
      <c r="K22">
        <f>Munka1!D22</f>
        <v>21181</v>
      </c>
      <c r="L22" t="s">
        <v>43</v>
      </c>
    </row>
    <row r="24" spans="1:12" x14ac:dyDescent="0.3">
      <c r="B24" t="str">
        <f>B6</f>
        <v>befektetett eszközök</v>
      </c>
      <c r="C24" t="str">
        <f t="shared" ref="C24:K24" si="1">C6</f>
        <v>létszám (…)</v>
      </c>
      <c r="D24" s="19" t="str">
        <f t="shared" si="1"/>
        <v>saját tőke</v>
      </c>
      <c r="E24" t="str">
        <f t="shared" si="1"/>
        <v>igénybe vett szolgáltatások értéke</v>
      </c>
      <c r="F24" t="str">
        <f t="shared" si="1"/>
        <v>partnerek száma</v>
      </c>
      <c r="G24" t="str">
        <f t="shared" si="1"/>
        <v>online% (FTE)</v>
      </c>
      <c r="H24" s="20" t="s">
        <v>41</v>
      </c>
      <c r="I24" t="str">
        <f>J6</f>
        <v>1 főre jutó/iroda nm</v>
      </c>
      <c r="J24" t="str">
        <f>K6</f>
        <v>adózott eredmény</v>
      </c>
    </row>
    <row r="25" spans="1:12" x14ac:dyDescent="0.3">
      <c r="A25">
        <f>A7</f>
        <v>2005</v>
      </c>
      <c r="B25">
        <f>RANK(B7,B$7:B$22,B$2)</f>
        <v>16</v>
      </c>
      <c r="C25">
        <f t="shared" ref="C25:J25" si="2">RANK(C7,C$7:C$22,C$2)</f>
        <v>16</v>
      </c>
      <c r="D25" s="19">
        <f t="shared" si="2"/>
        <v>16</v>
      </c>
      <c r="E25">
        <f t="shared" si="2"/>
        <v>16</v>
      </c>
      <c r="F25">
        <f t="shared" si="2"/>
        <v>6</v>
      </c>
      <c r="G25">
        <f t="shared" si="2"/>
        <v>2</v>
      </c>
      <c r="H25" s="20">
        <f t="shared" si="2"/>
        <v>16</v>
      </c>
      <c r="I25">
        <f>RANK(J7,J$7:J$22,J$2)</f>
        <v>1</v>
      </c>
      <c r="J25">
        <f>K7+1000000</f>
        <v>1000815</v>
      </c>
    </row>
    <row r="26" spans="1:12" x14ac:dyDescent="0.3">
      <c r="A26">
        <f t="shared" ref="A26:A40" si="3">A8</f>
        <v>2006</v>
      </c>
      <c r="B26">
        <f t="shared" ref="B26:J26" si="4">RANK(B8,B$7:B$22,B$2)</f>
        <v>15</v>
      </c>
      <c r="C26">
        <f t="shared" si="4"/>
        <v>15</v>
      </c>
      <c r="D26" s="19">
        <f t="shared" si="4"/>
        <v>15</v>
      </c>
      <c r="E26">
        <f t="shared" si="4"/>
        <v>15</v>
      </c>
      <c r="F26">
        <f t="shared" si="4"/>
        <v>9</v>
      </c>
      <c r="G26">
        <f t="shared" si="4"/>
        <v>2</v>
      </c>
      <c r="H26" s="20">
        <f t="shared" si="4"/>
        <v>15</v>
      </c>
      <c r="I26">
        <f>RANK(J8,J$7:J$22,J$2)</f>
        <v>2</v>
      </c>
      <c r="J26">
        <f>K8+1000000</f>
        <v>1004275</v>
      </c>
    </row>
    <row r="27" spans="1:12" x14ac:dyDescent="0.3">
      <c r="A27">
        <f t="shared" si="3"/>
        <v>2007</v>
      </c>
      <c r="B27">
        <f t="shared" ref="B27:J27" si="5">RANK(B9,B$7:B$22,B$2)</f>
        <v>14</v>
      </c>
      <c r="C27">
        <f t="shared" si="5"/>
        <v>14</v>
      </c>
      <c r="D27" s="19">
        <f t="shared" si="5"/>
        <v>14</v>
      </c>
      <c r="E27">
        <f t="shared" si="5"/>
        <v>14</v>
      </c>
      <c r="F27">
        <f t="shared" si="5"/>
        <v>4</v>
      </c>
      <c r="G27">
        <f t="shared" si="5"/>
        <v>2</v>
      </c>
      <c r="H27" s="20">
        <f t="shared" si="5"/>
        <v>14</v>
      </c>
      <c r="I27">
        <f>RANK(J9,J$7:J$22,J$2)</f>
        <v>3</v>
      </c>
      <c r="J27">
        <f>K9+1000000</f>
        <v>1036572</v>
      </c>
    </row>
    <row r="28" spans="1:12" x14ac:dyDescent="0.3">
      <c r="A28">
        <f t="shared" si="3"/>
        <v>2008</v>
      </c>
      <c r="B28">
        <f t="shared" ref="B28:J28" si="6">RANK(B10,B$7:B$22,B$2)</f>
        <v>12</v>
      </c>
      <c r="C28">
        <f t="shared" si="6"/>
        <v>13</v>
      </c>
      <c r="D28" s="19">
        <f t="shared" si="6"/>
        <v>13</v>
      </c>
      <c r="E28">
        <f t="shared" si="6"/>
        <v>13</v>
      </c>
      <c r="F28">
        <f t="shared" si="6"/>
        <v>2</v>
      </c>
      <c r="G28">
        <f t="shared" si="6"/>
        <v>2</v>
      </c>
      <c r="H28" s="20">
        <f t="shared" si="6"/>
        <v>13</v>
      </c>
      <c r="I28">
        <f>RANK(J10,J$7:J$22,J$2)</f>
        <v>4</v>
      </c>
      <c r="J28">
        <f>K10+1000000</f>
        <v>1047035</v>
      </c>
    </row>
    <row r="29" spans="1:12" x14ac:dyDescent="0.3">
      <c r="A29">
        <f t="shared" si="3"/>
        <v>2009</v>
      </c>
      <c r="B29">
        <f t="shared" ref="B29:J29" si="7">RANK(B11,B$7:B$22,B$2)</f>
        <v>13</v>
      </c>
      <c r="C29">
        <f t="shared" si="7"/>
        <v>5</v>
      </c>
      <c r="D29" s="19">
        <f t="shared" si="7"/>
        <v>12</v>
      </c>
      <c r="E29">
        <f t="shared" si="7"/>
        <v>9</v>
      </c>
      <c r="F29">
        <f t="shared" si="7"/>
        <v>1</v>
      </c>
      <c r="G29">
        <f t="shared" si="7"/>
        <v>2</v>
      </c>
      <c r="H29" s="20">
        <f t="shared" si="7"/>
        <v>12</v>
      </c>
      <c r="I29">
        <f>RANK(J11,J$7:J$22,J$2)</f>
        <v>10</v>
      </c>
      <c r="J29">
        <f>K11+1000000</f>
        <v>1096434</v>
      </c>
    </row>
    <row r="30" spans="1:12" x14ac:dyDescent="0.3">
      <c r="A30">
        <f t="shared" si="3"/>
        <v>2010</v>
      </c>
      <c r="B30">
        <f t="shared" ref="B30:J30" si="8">RANK(B12,B$7:B$22,B$2)</f>
        <v>9</v>
      </c>
      <c r="C30">
        <f t="shared" si="8"/>
        <v>8</v>
      </c>
      <c r="D30" s="19">
        <f t="shared" si="8"/>
        <v>11</v>
      </c>
      <c r="E30">
        <f t="shared" si="8"/>
        <v>11</v>
      </c>
      <c r="F30">
        <f t="shared" si="8"/>
        <v>3</v>
      </c>
      <c r="G30">
        <f t="shared" si="8"/>
        <v>2</v>
      </c>
      <c r="H30" s="20">
        <f t="shared" si="8"/>
        <v>11</v>
      </c>
      <c r="I30">
        <f>RANK(J12,J$7:J$22,J$2)</f>
        <v>5</v>
      </c>
      <c r="J30">
        <f>K12+1000000</f>
        <v>1106967</v>
      </c>
    </row>
    <row r="31" spans="1:12" x14ac:dyDescent="0.3">
      <c r="A31">
        <f t="shared" si="3"/>
        <v>2011</v>
      </c>
      <c r="B31">
        <f t="shared" ref="B31:J31" si="9">RANK(B13,B$7:B$22,B$2)</f>
        <v>8</v>
      </c>
      <c r="C31">
        <f t="shared" si="9"/>
        <v>8</v>
      </c>
      <c r="D31" s="19">
        <f t="shared" si="9"/>
        <v>10</v>
      </c>
      <c r="E31">
        <f t="shared" si="9"/>
        <v>8</v>
      </c>
      <c r="F31">
        <f t="shared" si="9"/>
        <v>7</v>
      </c>
      <c r="G31">
        <f t="shared" si="9"/>
        <v>2</v>
      </c>
      <c r="H31" s="20">
        <f t="shared" si="9"/>
        <v>10</v>
      </c>
      <c r="I31">
        <f>RANK(J13,J$7:J$22,J$2)</f>
        <v>5</v>
      </c>
      <c r="J31">
        <f>K13+1000000</f>
        <v>1094822</v>
      </c>
    </row>
    <row r="32" spans="1:12" x14ac:dyDescent="0.3">
      <c r="A32">
        <f t="shared" si="3"/>
        <v>2012</v>
      </c>
      <c r="B32">
        <f t="shared" ref="B32:J32" si="10">RANK(B14,B$7:B$22,B$2)</f>
        <v>6</v>
      </c>
      <c r="C32">
        <f t="shared" si="10"/>
        <v>8</v>
      </c>
      <c r="D32" s="19">
        <f t="shared" si="10"/>
        <v>9</v>
      </c>
      <c r="E32">
        <f t="shared" si="10"/>
        <v>10</v>
      </c>
      <c r="F32">
        <f t="shared" si="10"/>
        <v>15</v>
      </c>
      <c r="G32">
        <f t="shared" si="10"/>
        <v>2</v>
      </c>
      <c r="H32" s="20">
        <f t="shared" si="10"/>
        <v>9</v>
      </c>
      <c r="I32">
        <f>RANK(J14,J$7:J$22,J$2)</f>
        <v>5</v>
      </c>
      <c r="J32">
        <f>K14+1000000</f>
        <v>1034969</v>
      </c>
    </row>
    <row r="33" spans="1:10" x14ac:dyDescent="0.3">
      <c r="A33">
        <f t="shared" si="3"/>
        <v>2013</v>
      </c>
      <c r="B33">
        <f t="shared" ref="B33:J33" si="11">RANK(B15,B$7:B$22,B$2)</f>
        <v>11</v>
      </c>
      <c r="C33">
        <f t="shared" si="11"/>
        <v>8</v>
      </c>
      <c r="D33" s="19">
        <f t="shared" si="11"/>
        <v>8</v>
      </c>
      <c r="E33">
        <f t="shared" si="11"/>
        <v>12</v>
      </c>
      <c r="F33">
        <f t="shared" si="11"/>
        <v>16</v>
      </c>
      <c r="G33">
        <f t="shared" si="11"/>
        <v>2</v>
      </c>
      <c r="H33" s="20">
        <f t="shared" si="11"/>
        <v>8</v>
      </c>
      <c r="I33">
        <f>RANK(J15,J$7:J$22,J$2)</f>
        <v>5</v>
      </c>
      <c r="J33">
        <f>K15+1000000</f>
        <v>1035837</v>
      </c>
    </row>
    <row r="34" spans="1:10" x14ac:dyDescent="0.3">
      <c r="A34">
        <f t="shared" si="3"/>
        <v>2014</v>
      </c>
      <c r="B34">
        <f t="shared" ref="B34:J34" si="12">RANK(B16,B$7:B$22,B$2)</f>
        <v>10</v>
      </c>
      <c r="C34">
        <f t="shared" si="12"/>
        <v>8</v>
      </c>
      <c r="D34" s="19">
        <f t="shared" si="12"/>
        <v>7</v>
      </c>
      <c r="E34">
        <f t="shared" si="12"/>
        <v>7</v>
      </c>
      <c r="F34">
        <f t="shared" si="12"/>
        <v>14</v>
      </c>
      <c r="G34">
        <f t="shared" si="12"/>
        <v>2</v>
      </c>
      <c r="H34" s="20">
        <f t="shared" si="12"/>
        <v>7</v>
      </c>
      <c r="I34">
        <f>RANK(J16,J$7:J$22,J$2)</f>
        <v>5</v>
      </c>
      <c r="J34">
        <f>K16+1000000</f>
        <v>1052074</v>
      </c>
    </row>
    <row r="35" spans="1:10" x14ac:dyDescent="0.3">
      <c r="A35">
        <f t="shared" si="3"/>
        <v>2015</v>
      </c>
      <c r="B35">
        <f t="shared" ref="B35:J35" si="13">RANK(B17,B$7:B$22,B$2)</f>
        <v>7</v>
      </c>
      <c r="C35">
        <f t="shared" si="13"/>
        <v>4</v>
      </c>
      <c r="D35" s="19">
        <f t="shared" si="13"/>
        <v>6</v>
      </c>
      <c r="E35">
        <f t="shared" si="13"/>
        <v>1</v>
      </c>
      <c r="F35">
        <f t="shared" si="13"/>
        <v>13</v>
      </c>
      <c r="G35">
        <f t="shared" si="13"/>
        <v>2</v>
      </c>
      <c r="H35" s="20">
        <f t="shared" si="13"/>
        <v>6</v>
      </c>
      <c r="I35">
        <f>RANK(J17,J$7:J$22,J$2)</f>
        <v>13</v>
      </c>
      <c r="J35">
        <f>K17+1000000</f>
        <v>1008121</v>
      </c>
    </row>
    <row r="36" spans="1:10" x14ac:dyDescent="0.3">
      <c r="A36">
        <f t="shared" si="3"/>
        <v>2016</v>
      </c>
      <c r="B36">
        <f t="shared" ref="B36:J36" si="14">RANK(B18,B$7:B$22,B$2)</f>
        <v>1</v>
      </c>
      <c r="C36">
        <f t="shared" si="14"/>
        <v>5</v>
      </c>
      <c r="D36" s="19">
        <f t="shared" si="14"/>
        <v>3</v>
      </c>
      <c r="E36">
        <f t="shared" si="14"/>
        <v>2</v>
      </c>
      <c r="F36">
        <f t="shared" si="14"/>
        <v>12</v>
      </c>
      <c r="G36">
        <f t="shared" si="14"/>
        <v>2</v>
      </c>
      <c r="H36" s="20">
        <f t="shared" si="14"/>
        <v>5</v>
      </c>
      <c r="I36">
        <f>RANK(J18,J$7:J$22,J$2)</f>
        <v>10</v>
      </c>
      <c r="J36">
        <f>K18+1000000</f>
        <v>1016567</v>
      </c>
    </row>
    <row r="37" spans="1:10" x14ac:dyDescent="0.3">
      <c r="A37">
        <f t="shared" si="3"/>
        <v>2017</v>
      </c>
      <c r="B37">
        <f t="shared" ref="B37:J37" si="15">RANK(B19,B$7:B$22,B$2)</f>
        <v>2</v>
      </c>
      <c r="C37">
        <f t="shared" si="15"/>
        <v>5</v>
      </c>
      <c r="D37" s="19">
        <f t="shared" si="15"/>
        <v>4</v>
      </c>
      <c r="E37">
        <f t="shared" si="15"/>
        <v>5</v>
      </c>
      <c r="F37">
        <f t="shared" si="15"/>
        <v>11</v>
      </c>
      <c r="G37">
        <f t="shared" si="15"/>
        <v>2</v>
      </c>
      <c r="H37" s="20">
        <f t="shared" si="15"/>
        <v>4</v>
      </c>
      <c r="I37">
        <f>RANK(J19,J$7:J$22,J$2)</f>
        <v>10</v>
      </c>
      <c r="J37">
        <f>K19+1000000</f>
        <v>996634</v>
      </c>
    </row>
    <row r="38" spans="1:10" x14ac:dyDescent="0.3">
      <c r="A38">
        <f t="shared" si="3"/>
        <v>2018</v>
      </c>
      <c r="B38">
        <f t="shared" ref="B38:J38" si="16">RANK(B20,B$7:B$22,B$2)</f>
        <v>5</v>
      </c>
      <c r="C38">
        <f t="shared" si="16"/>
        <v>3</v>
      </c>
      <c r="D38" s="19">
        <f t="shared" si="16"/>
        <v>5</v>
      </c>
      <c r="E38">
        <f t="shared" si="16"/>
        <v>3</v>
      </c>
      <c r="F38">
        <f t="shared" si="16"/>
        <v>8</v>
      </c>
      <c r="G38">
        <f t="shared" si="16"/>
        <v>2</v>
      </c>
      <c r="H38" s="20">
        <f t="shared" si="16"/>
        <v>3</v>
      </c>
      <c r="I38">
        <f>RANK(J20,J$7:J$22,J$2)</f>
        <v>14</v>
      </c>
      <c r="J38">
        <f>K20+1000000</f>
        <v>996517</v>
      </c>
    </row>
    <row r="39" spans="1:10" x14ac:dyDescent="0.3">
      <c r="A39">
        <f t="shared" si="3"/>
        <v>2019</v>
      </c>
      <c r="B39">
        <f t="shared" ref="B39:J39" si="17">RANK(B21,B$7:B$22,B$2)</f>
        <v>4</v>
      </c>
      <c r="C39">
        <f t="shared" si="17"/>
        <v>2</v>
      </c>
      <c r="D39" s="19">
        <f t="shared" si="17"/>
        <v>2</v>
      </c>
      <c r="E39">
        <f t="shared" si="17"/>
        <v>6</v>
      </c>
      <c r="F39">
        <f t="shared" si="17"/>
        <v>10</v>
      </c>
      <c r="G39">
        <f t="shared" si="17"/>
        <v>2</v>
      </c>
      <c r="H39" s="20">
        <f t="shared" si="17"/>
        <v>2</v>
      </c>
      <c r="I39">
        <f>RANK(J21,J$7:J$22,J$2)</f>
        <v>15</v>
      </c>
      <c r="J39">
        <f>K21+1000000</f>
        <v>1012468</v>
      </c>
    </row>
    <row r="40" spans="1:10" x14ac:dyDescent="0.3">
      <c r="A40">
        <f t="shared" si="3"/>
        <v>2020</v>
      </c>
      <c r="B40">
        <f t="shared" ref="B40:J40" si="18">RANK(B22,B$7:B$22,B$2)</f>
        <v>3</v>
      </c>
      <c r="C40">
        <f t="shared" si="18"/>
        <v>1</v>
      </c>
      <c r="D40" s="19">
        <f t="shared" si="18"/>
        <v>1</v>
      </c>
      <c r="E40">
        <f t="shared" si="18"/>
        <v>4</v>
      </c>
      <c r="F40">
        <f t="shared" si="18"/>
        <v>5</v>
      </c>
      <c r="G40">
        <f t="shared" si="18"/>
        <v>1</v>
      </c>
      <c r="H40" s="20">
        <f t="shared" si="18"/>
        <v>1</v>
      </c>
      <c r="I40">
        <f>RANK(J22,J$7:J$22,J$2)</f>
        <v>16</v>
      </c>
      <c r="J40">
        <f>K22+1000000</f>
        <v>1021181</v>
      </c>
    </row>
    <row r="42" spans="1:10" x14ac:dyDescent="0.3">
      <c r="A42" t="s">
        <v>34</v>
      </c>
      <c r="B42" s="23">
        <f>CORREL(B7:B22,$K$7:$K$22)</f>
        <v>-0.13503947753271894</v>
      </c>
      <c r="C42" s="23">
        <f t="shared" ref="C42:K42" si="19">CORREL(C7:C22,$K$7:$K$22)</f>
        <v>-5.4260958217196955E-3</v>
      </c>
      <c r="D42" s="23">
        <f t="shared" si="19"/>
        <v>-0.29300984877965414</v>
      </c>
      <c r="E42" s="23">
        <f t="shared" si="19"/>
        <v>-0.3232280587784116</v>
      </c>
      <c r="F42" s="24">
        <f t="shared" si="19"/>
        <v>0.29377834722024759</v>
      </c>
      <c r="G42" s="23">
        <f t="shared" si="19"/>
        <v>-0.10202430076560365</v>
      </c>
      <c r="H42" s="23">
        <f t="shared" si="19"/>
        <v>0.32046761980063382</v>
      </c>
      <c r="I42" s="23">
        <f>CORREL(J7:J22,$K$7:$K$22)</f>
        <v>-8.8093487696116496E-2</v>
      </c>
      <c r="J42" s="23">
        <f>CORREL(K7:K22,$K$7:$K$22)</f>
        <v>1.0000000000000002</v>
      </c>
    </row>
    <row r="43" spans="1:10" x14ac:dyDescent="0.3">
      <c r="A43" t="str">
        <f>A2</f>
        <v>Y1 - irány</v>
      </c>
      <c r="B43">
        <f t="shared" ref="B43:J43" si="20">B2</f>
        <v>0</v>
      </c>
      <c r="C43">
        <f t="shared" si="20"/>
        <v>0</v>
      </c>
      <c r="D43">
        <f t="shared" si="20"/>
        <v>0</v>
      </c>
      <c r="E43">
        <f t="shared" si="20"/>
        <v>0</v>
      </c>
      <c r="F43" s="4">
        <f t="shared" si="20"/>
        <v>0</v>
      </c>
      <c r="G43">
        <f t="shared" si="20"/>
        <v>0</v>
      </c>
      <c r="H43">
        <f t="shared" si="20"/>
        <v>1</v>
      </c>
      <c r="I43">
        <f>J2</f>
        <v>0</v>
      </c>
      <c r="J43" t="str">
        <f>K2</f>
        <v>nincs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D41C9-F6C2-43FA-8AD3-1CEA0701EB15}">
  <dimension ref="A1:M44"/>
  <sheetViews>
    <sheetView zoomScale="58" zoomScaleNormal="115" workbookViewId="0">
      <selection activeCell="M6" sqref="M6"/>
    </sheetView>
  </sheetViews>
  <sheetFormatPr defaultColWidth="6.5546875" defaultRowHeight="14.4" x14ac:dyDescent="0.3"/>
  <cols>
    <col min="1" max="1" width="16.109375" bestFit="1" customWidth="1"/>
    <col min="2" max="2" width="18.33203125" bestFit="1" customWidth="1"/>
    <col min="3" max="4" width="11.77734375" bestFit="1" customWidth="1"/>
    <col min="5" max="5" width="29.33203125" bestFit="1" customWidth="1"/>
    <col min="6" max="6" width="14.6640625" bestFit="1" customWidth="1"/>
    <col min="7" max="7" width="12.109375" bestFit="1" customWidth="1"/>
    <col min="8" max="8" width="11.33203125" bestFit="1" customWidth="1"/>
    <col min="9" max="9" width="17.88671875" bestFit="1" customWidth="1"/>
    <col min="10" max="10" width="16.109375" bestFit="1" customWidth="1"/>
    <col min="11" max="11" width="16" bestFit="1" customWidth="1"/>
  </cols>
  <sheetData>
    <row r="1" spans="1:13" x14ac:dyDescent="0.3">
      <c r="A1" t="s">
        <v>29</v>
      </c>
      <c r="B1" s="4" t="s">
        <v>35</v>
      </c>
      <c r="C1" t="s">
        <v>30</v>
      </c>
      <c r="D1" t="s">
        <v>30</v>
      </c>
      <c r="E1" t="s">
        <v>30</v>
      </c>
      <c r="F1" t="s">
        <v>30</v>
      </c>
      <c r="G1" t="s">
        <v>30</v>
      </c>
      <c r="H1" t="s">
        <v>30</v>
      </c>
      <c r="I1" t="s">
        <v>36</v>
      </c>
      <c r="J1" t="s">
        <v>30</v>
      </c>
    </row>
    <row r="2" spans="1:13" x14ac:dyDescent="0.3">
      <c r="A2" t="s">
        <v>28</v>
      </c>
      <c r="B2">
        <v>1</v>
      </c>
      <c r="C2">
        <v>1</v>
      </c>
      <c r="D2">
        <v>1</v>
      </c>
      <c r="E2">
        <v>1</v>
      </c>
      <c r="F2">
        <v>0</v>
      </c>
      <c r="G2" s="6">
        <v>0</v>
      </c>
      <c r="H2">
        <v>1</v>
      </c>
      <c r="I2">
        <v>1</v>
      </c>
      <c r="J2">
        <v>1</v>
      </c>
      <c r="K2" t="str">
        <f>Munka1!D2</f>
        <v>nincs</v>
      </c>
    </row>
    <row r="3" spans="1:13" x14ac:dyDescent="0.3">
      <c r="A3" t="s">
        <v>27</v>
      </c>
      <c r="B3" t="s">
        <v>12</v>
      </c>
      <c r="C3" t="s">
        <v>12</v>
      </c>
      <c r="D3" t="s">
        <v>12</v>
      </c>
      <c r="E3" t="s">
        <v>12</v>
      </c>
      <c r="F3" t="s">
        <v>12</v>
      </c>
      <c r="G3" t="s">
        <v>12</v>
      </c>
      <c r="H3" t="s">
        <v>12</v>
      </c>
      <c r="I3" t="s">
        <v>12</v>
      </c>
      <c r="J3" t="s">
        <v>13</v>
      </c>
    </row>
    <row r="4" spans="1:13" x14ac:dyDescent="0.3">
      <c r="A4" t="s">
        <v>11</v>
      </c>
      <c r="B4" t="s">
        <v>12</v>
      </c>
      <c r="C4" t="s">
        <v>12</v>
      </c>
      <c r="D4" t="s">
        <v>12</v>
      </c>
      <c r="E4" t="s">
        <v>12</v>
      </c>
      <c r="F4" t="s">
        <v>12</v>
      </c>
      <c r="G4" t="s">
        <v>12</v>
      </c>
      <c r="H4" t="s">
        <v>12</v>
      </c>
      <c r="I4" t="s">
        <v>12</v>
      </c>
      <c r="J4" t="s">
        <v>12</v>
      </c>
    </row>
    <row r="5" spans="1:13" x14ac:dyDescent="0.3">
      <c r="B5" s="29" t="s">
        <v>4</v>
      </c>
      <c r="C5" t="s">
        <v>18</v>
      </c>
      <c r="D5" t="s">
        <v>5</v>
      </c>
      <c r="E5" t="s">
        <v>6</v>
      </c>
      <c r="F5" t="s">
        <v>21</v>
      </c>
      <c r="G5" t="s">
        <v>7</v>
      </c>
      <c r="H5" t="s">
        <v>8</v>
      </c>
      <c r="I5" t="s">
        <v>9</v>
      </c>
      <c r="J5" t="s">
        <v>26</v>
      </c>
      <c r="K5" t="str">
        <f>Munka1!D5</f>
        <v>Y1</v>
      </c>
    </row>
    <row r="6" spans="1:13" ht="28.8" x14ac:dyDescent="0.3">
      <c r="B6" s="27" t="s">
        <v>2</v>
      </c>
      <c r="C6" s="16" t="s">
        <v>17</v>
      </c>
      <c r="D6" s="16" t="s">
        <v>15</v>
      </c>
      <c r="E6" s="16" t="s">
        <v>19</v>
      </c>
      <c r="F6" s="16" t="s">
        <v>20</v>
      </c>
      <c r="G6" s="16" t="s">
        <v>22</v>
      </c>
      <c r="H6" s="16" t="s">
        <v>23</v>
      </c>
      <c r="I6" s="16" t="s">
        <v>24</v>
      </c>
      <c r="J6" s="17" t="s">
        <v>25</v>
      </c>
      <c r="K6" t="str">
        <f>Munka1!D6</f>
        <v>adózott eredmény</v>
      </c>
      <c r="L6" s="21" t="s">
        <v>42</v>
      </c>
      <c r="M6" s="21" t="s">
        <v>44</v>
      </c>
    </row>
    <row r="7" spans="1:13" x14ac:dyDescent="0.3">
      <c r="A7">
        <v>2005</v>
      </c>
      <c r="B7" s="28">
        <v>64052</v>
      </c>
      <c r="C7" s="1">
        <v>15</v>
      </c>
      <c r="D7" s="11">
        <v>18634</v>
      </c>
      <c r="E7" s="11">
        <v>120246</v>
      </c>
      <c r="F7" s="11">
        <v>7400</v>
      </c>
      <c r="G7" s="1">
        <v>0</v>
      </c>
      <c r="H7" s="1">
        <v>16</v>
      </c>
      <c r="I7" s="1">
        <v>16</v>
      </c>
      <c r="J7" s="12">
        <f>512/C7</f>
        <v>34.133333333333333</v>
      </c>
      <c r="K7">
        <f>Munka1!D7</f>
        <v>815</v>
      </c>
      <c r="L7" t="s">
        <v>43</v>
      </c>
    </row>
    <row r="8" spans="1:13" x14ac:dyDescent="0.3">
      <c r="A8">
        <v>2006</v>
      </c>
      <c r="B8" s="28">
        <v>83712</v>
      </c>
      <c r="C8" s="1">
        <v>16</v>
      </c>
      <c r="D8" s="11">
        <v>22909</v>
      </c>
      <c r="E8" s="11">
        <v>150473</v>
      </c>
      <c r="F8" s="11">
        <v>7333</v>
      </c>
      <c r="G8" s="1">
        <v>0</v>
      </c>
      <c r="H8" s="1">
        <v>15</v>
      </c>
      <c r="I8" s="1">
        <v>15</v>
      </c>
      <c r="J8" s="12">
        <f t="shared" ref="J8:J22" si="0">512/C8</f>
        <v>32</v>
      </c>
      <c r="K8">
        <f>Munka1!D8</f>
        <v>4275</v>
      </c>
      <c r="L8" t="s">
        <v>43</v>
      </c>
    </row>
    <row r="9" spans="1:13" x14ac:dyDescent="0.3">
      <c r="A9">
        <v>2007</v>
      </c>
      <c r="B9" s="28">
        <v>126455</v>
      </c>
      <c r="C9" s="1">
        <v>17</v>
      </c>
      <c r="D9" s="11">
        <v>59481</v>
      </c>
      <c r="E9" s="11">
        <v>205848</v>
      </c>
      <c r="F9" s="11">
        <v>7460</v>
      </c>
      <c r="G9" s="1">
        <v>0</v>
      </c>
      <c r="H9" s="1">
        <v>14</v>
      </c>
      <c r="I9" s="1">
        <v>14</v>
      </c>
      <c r="J9" s="12">
        <f t="shared" si="0"/>
        <v>30.117647058823529</v>
      </c>
      <c r="K9">
        <f>Munka1!D9</f>
        <v>36572</v>
      </c>
      <c r="L9" t="s">
        <v>43</v>
      </c>
    </row>
    <row r="10" spans="1:13" x14ac:dyDescent="0.3">
      <c r="A10">
        <v>2008</v>
      </c>
      <c r="B10" s="28">
        <v>214490</v>
      </c>
      <c r="C10" s="1">
        <v>19</v>
      </c>
      <c r="D10" s="11">
        <v>108516</v>
      </c>
      <c r="E10" s="11">
        <v>227613</v>
      </c>
      <c r="F10" s="11">
        <v>7547</v>
      </c>
      <c r="G10" s="1">
        <v>0</v>
      </c>
      <c r="H10" s="1">
        <v>13</v>
      </c>
      <c r="I10" s="1">
        <v>13</v>
      </c>
      <c r="J10" s="12">
        <f t="shared" si="0"/>
        <v>26.94736842105263</v>
      </c>
      <c r="K10">
        <f>Munka1!D10</f>
        <v>47035</v>
      </c>
      <c r="L10" t="s">
        <v>43</v>
      </c>
    </row>
    <row r="11" spans="1:13" x14ac:dyDescent="0.3">
      <c r="A11">
        <v>2009</v>
      </c>
      <c r="B11" s="28">
        <v>192044</v>
      </c>
      <c r="C11" s="1">
        <v>22</v>
      </c>
      <c r="D11" s="11">
        <v>204950</v>
      </c>
      <c r="E11" s="11">
        <v>243296</v>
      </c>
      <c r="F11" s="11">
        <v>7603</v>
      </c>
      <c r="G11" s="1">
        <v>0</v>
      </c>
      <c r="H11" s="1">
        <v>12</v>
      </c>
      <c r="I11" s="1">
        <v>12</v>
      </c>
      <c r="J11" s="12">
        <f t="shared" si="0"/>
        <v>23.272727272727273</v>
      </c>
      <c r="K11">
        <f>Munka1!D11</f>
        <v>96434</v>
      </c>
      <c r="L11" t="s">
        <v>43</v>
      </c>
    </row>
    <row r="12" spans="1:13" x14ac:dyDescent="0.3">
      <c r="A12">
        <v>2010</v>
      </c>
      <c r="B12" s="28">
        <v>494090</v>
      </c>
      <c r="C12" s="1">
        <v>21</v>
      </c>
      <c r="D12" s="11">
        <v>311917</v>
      </c>
      <c r="E12" s="11">
        <v>239019</v>
      </c>
      <c r="F12" s="11">
        <v>7543</v>
      </c>
      <c r="G12" s="1">
        <v>0</v>
      </c>
      <c r="H12" s="1">
        <v>11</v>
      </c>
      <c r="I12" s="1">
        <v>11</v>
      </c>
      <c r="J12" s="12">
        <f t="shared" si="0"/>
        <v>24.38095238095238</v>
      </c>
      <c r="K12">
        <f>Munka1!D12</f>
        <v>106967</v>
      </c>
      <c r="L12" t="s">
        <v>43</v>
      </c>
    </row>
    <row r="13" spans="1:13" x14ac:dyDescent="0.3">
      <c r="A13">
        <v>2011</v>
      </c>
      <c r="B13" s="28">
        <v>552727</v>
      </c>
      <c r="C13" s="1">
        <v>21</v>
      </c>
      <c r="D13" s="11">
        <v>406739</v>
      </c>
      <c r="E13" s="11">
        <v>257174</v>
      </c>
      <c r="F13" s="11">
        <v>7380</v>
      </c>
      <c r="G13" s="1">
        <v>0</v>
      </c>
      <c r="H13" s="1">
        <v>10</v>
      </c>
      <c r="I13" s="1">
        <v>10</v>
      </c>
      <c r="J13" s="12">
        <f t="shared" si="0"/>
        <v>24.38095238095238</v>
      </c>
      <c r="K13">
        <f>Munka1!D13</f>
        <v>94822</v>
      </c>
      <c r="L13" t="s">
        <v>43</v>
      </c>
    </row>
    <row r="14" spans="1:13" x14ac:dyDescent="0.3">
      <c r="A14">
        <v>2012</v>
      </c>
      <c r="B14" s="28">
        <v>572930</v>
      </c>
      <c r="C14" s="1">
        <v>21</v>
      </c>
      <c r="D14" s="11">
        <v>441708</v>
      </c>
      <c r="E14" s="11">
        <v>242397</v>
      </c>
      <c r="F14" s="11">
        <v>6892</v>
      </c>
      <c r="G14" s="1">
        <v>0</v>
      </c>
      <c r="H14" s="1">
        <v>9</v>
      </c>
      <c r="I14" s="1">
        <v>9</v>
      </c>
      <c r="J14" s="12">
        <f t="shared" si="0"/>
        <v>24.38095238095238</v>
      </c>
      <c r="K14">
        <f>Munka1!D14</f>
        <v>34969</v>
      </c>
      <c r="L14" t="s">
        <v>43</v>
      </c>
    </row>
    <row r="15" spans="1:13" x14ac:dyDescent="0.3">
      <c r="A15">
        <v>2013</v>
      </c>
      <c r="B15" s="28">
        <v>259784</v>
      </c>
      <c r="C15" s="1">
        <v>21</v>
      </c>
      <c r="D15" s="11">
        <v>517545</v>
      </c>
      <c r="E15" s="11">
        <v>230339</v>
      </c>
      <c r="F15" s="11">
        <v>6834</v>
      </c>
      <c r="G15" s="1">
        <v>0</v>
      </c>
      <c r="H15" s="1">
        <v>8</v>
      </c>
      <c r="I15" s="1">
        <v>8</v>
      </c>
      <c r="J15" s="12">
        <f t="shared" si="0"/>
        <v>24.38095238095238</v>
      </c>
      <c r="K15">
        <f>Munka1!D15</f>
        <v>35837</v>
      </c>
      <c r="L15" t="s">
        <v>43</v>
      </c>
    </row>
    <row r="16" spans="1:13" x14ac:dyDescent="0.3">
      <c r="A16">
        <v>2014</v>
      </c>
      <c r="B16" s="28">
        <v>436288</v>
      </c>
      <c r="C16" s="1">
        <v>21</v>
      </c>
      <c r="D16" s="11">
        <v>736323</v>
      </c>
      <c r="E16" s="11">
        <v>283220</v>
      </c>
      <c r="F16" s="11">
        <v>6903</v>
      </c>
      <c r="G16" s="1">
        <v>0</v>
      </c>
      <c r="H16" s="1">
        <v>7</v>
      </c>
      <c r="I16" s="1">
        <v>7</v>
      </c>
      <c r="J16" s="12">
        <f t="shared" si="0"/>
        <v>24.38095238095238</v>
      </c>
      <c r="K16">
        <f>Munka1!D16</f>
        <v>52074</v>
      </c>
      <c r="L16" t="s">
        <v>43</v>
      </c>
    </row>
    <row r="17" spans="1:12" x14ac:dyDescent="0.3">
      <c r="A17">
        <v>2015</v>
      </c>
      <c r="B17" s="28">
        <v>570201</v>
      </c>
      <c r="C17" s="1">
        <v>23</v>
      </c>
      <c r="D17" s="11">
        <v>744444</v>
      </c>
      <c r="E17" s="11">
        <v>469876</v>
      </c>
      <c r="F17" s="11">
        <v>7075</v>
      </c>
      <c r="G17" s="1">
        <v>0</v>
      </c>
      <c r="H17" s="1">
        <v>6</v>
      </c>
      <c r="I17" s="1">
        <v>6</v>
      </c>
      <c r="J17" s="12">
        <f t="shared" si="0"/>
        <v>22.260869565217391</v>
      </c>
      <c r="K17">
        <f>Munka1!D17</f>
        <v>8121</v>
      </c>
      <c r="L17" t="s">
        <v>43</v>
      </c>
    </row>
    <row r="18" spans="1:12" x14ac:dyDescent="0.3">
      <c r="A18">
        <v>2016</v>
      </c>
      <c r="B18" s="28">
        <v>734146</v>
      </c>
      <c r="C18" s="1">
        <v>22</v>
      </c>
      <c r="D18" s="11">
        <v>761011</v>
      </c>
      <c r="E18" s="11">
        <v>451941</v>
      </c>
      <c r="F18" s="11">
        <v>7208</v>
      </c>
      <c r="G18" s="1">
        <v>0</v>
      </c>
      <c r="H18" s="1">
        <v>5</v>
      </c>
      <c r="I18" s="1">
        <v>5</v>
      </c>
      <c r="J18" s="12">
        <f t="shared" si="0"/>
        <v>23.272727272727273</v>
      </c>
      <c r="K18">
        <f>Munka1!D18</f>
        <v>16567</v>
      </c>
      <c r="L18" t="s">
        <v>43</v>
      </c>
    </row>
    <row r="19" spans="1:12" x14ac:dyDescent="0.3">
      <c r="A19">
        <v>2017</v>
      </c>
      <c r="B19" s="28">
        <v>720182</v>
      </c>
      <c r="C19" s="1">
        <v>22</v>
      </c>
      <c r="D19" s="11">
        <v>757645</v>
      </c>
      <c r="E19" s="11">
        <v>382110</v>
      </c>
      <c r="F19" s="11">
        <v>7213</v>
      </c>
      <c r="G19" s="1">
        <v>0</v>
      </c>
      <c r="H19" s="1">
        <v>4</v>
      </c>
      <c r="I19" s="1">
        <v>4</v>
      </c>
      <c r="J19" s="12">
        <f t="shared" si="0"/>
        <v>23.272727272727273</v>
      </c>
      <c r="K19">
        <f>Munka1!D19</f>
        <v>-3366</v>
      </c>
      <c r="L19" t="s">
        <v>43</v>
      </c>
    </row>
    <row r="20" spans="1:12" x14ac:dyDescent="0.3">
      <c r="A20">
        <v>2018</v>
      </c>
      <c r="B20" s="28">
        <v>602060</v>
      </c>
      <c r="C20" s="1">
        <v>24</v>
      </c>
      <c r="D20" s="11">
        <v>754162</v>
      </c>
      <c r="E20" s="11">
        <v>408736</v>
      </c>
      <c r="F20" s="11">
        <v>7368</v>
      </c>
      <c r="G20" s="1">
        <v>0</v>
      </c>
      <c r="H20" s="1">
        <v>3</v>
      </c>
      <c r="I20" s="1">
        <v>3</v>
      </c>
      <c r="J20" s="12">
        <f t="shared" si="0"/>
        <v>21.333333333333332</v>
      </c>
      <c r="K20">
        <f>Munka1!D20</f>
        <v>-3483</v>
      </c>
      <c r="L20" t="s">
        <v>43</v>
      </c>
    </row>
    <row r="21" spans="1:12" x14ac:dyDescent="0.3">
      <c r="A21">
        <v>2019</v>
      </c>
      <c r="B21" s="28">
        <v>612231</v>
      </c>
      <c r="C21" s="1">
        <v>25</v>
      </c>
      <c r="D21" s="11">
        <v>766630</v>
      </c>
      <c r="E21" s="11">
        <v>377766</v>
      </c>
      <c r="F21" s="11">
        <v>7320</v>
      </c>
      <c r="G21" s="1">
        <v>0</v>
      </c>
      <c r="H21" s="1">
        <v>2</v>
      </c>
      <c r="I21" s="1">
        <v>2</v>
      </c>
      <c r="J21" s="12">
        <f t="shared" si="0"/>
        <v>20.48</v>
      </c>
      <c r="K21">
        <f>Munka1!D21</f>
        <v>12468</v>
      </c>
      <c r="L21" t="s">
        <v>43</v>
      </c>
    </row>
    <row r="22" spans="1:12" x14ac:dyDescent="0.3">
      <c r="A22">
        <v>2020</v>
      </c>
      <c r="B22" s="28">
        <v>690222</v>
      </c>
      <c r="C22" s="1">
        <v>27</v>
      </c>
      <c r="D22" s="11">
        <v>855846</v>
      </c>
      <c r="E22" s="11">
        <v>387882</v>
      </c>
      <c r="F22" s="11">
        <v>7430</v>
      </c>
      <c r="G22" s="1">
        <v>1</v>
      </c>
      <c r="H22" s="1">
        <v>1</v>
      </c>
      <c r="I22" s="1">
        <v>1</v>
      </c>
      <c r="J22" s="12">
        <f t="shared" si="0"/>
        <v>18.962962962962962</v>
      </c>
      <c r="K22">
        <f>Munka1!D22</f>
        <v>21181</v>
      </c>
      <c r="L22" t="s">
        <v>43</v>
      </c>
    </row>
    <row r="24" spans="1:12" x14ac:dyDescent="0.3">
      <c r="B24" t="str">
        <f>B6</f>
        <v>befektetett eszközök</v>
      </c>
      <c r="C24" t="str">
        <f t="shared" ref="C24:K24" si="1">C6</f>
        <v>létszám (…)</v>
      </c>
      <c r="D24" s="19" t="str">
        <f t="shared" si="1"/>
        <v>saját tőke</v>
      </c>
      <c r="E24" t="str">
        <f t="shared" si="1"/>
        <v>igénybe vett szolgáltatások értéke</v>
      </c>
      <c r="F24" t="str">
        <f t="shared" si="1"/>
        <v>partnerek száma</v>
      </c>
      <c r="G24" t="str">
        <f t="shared" si="1"/>
        <v>online% (FTE)</v>
      </c>
      <c r="H24" s="20" t="s">
        <v>41</v>
      </c>
      <c r="I24" t="str">
        <f>J6</f>
        <v>1 főre jutó/iroda nm</v>
      </c>
      <c r="J24" t="str">
        <f>K6</f>
        <v>adózott eredmény</v>
      </c>
    </row>
    <row r="25" spans="1:12" x14ac:dyDescent="0.3">
      <c r="A25">
        <f>A7</f>
        <v>2005</v>
      </c>
      <c r="B25">
        <f>RANK(B7,B$7:B$22,B$2)</f>
        <v>1</v>
      </c>
      <c r="C25">
        <f t="shared" ref="C25:J25" si="2">RANK(C7,C$7:C$22,C$2)</f>
        <v>1</v>
      </c>
      <c r="D25" s="19">
        <f t="shared" si="2"/>
        <v>1</v>
      </c>
      <c r="E25">
        <f t="shared" si="2"/>
        <v>1</v>
      </c>
      <c r="F25">
        <f t="shared" si="2"/>
        <v>6</v>
      </c>
      <c r="G25">
        <f t="shared" si="2"/>
        <v>2</v>
      </c>
      <c r="H25" s="20">
        <f t="shared" si="2"/>
        <v>16</v>
      </c>
      <c r="I25">
        <f>RANK(J7,J$7:J$22,J$2)</f>
        <v>16</v>
      </c>
      <c r="J25">
        <f>K7+1000000</f>
        <v>1000815</v>
      </c>
    </row>
    <row r="26" spans="1:12" x14ac:dyDescent="0.3">
      <c r="A26">
        <f t="shared" ref="A26:A40" si="3">A8</f>
        <v>2006</v>
      </c>
      <c r="B26">
        <f t="shared" ref="B26:J40" si="4">RANK(B8,B$7:B$22,B$2)</f>
        <v>2</v>
      </c>
      <c r="C26">
        <f t="shared" si="4"/>
        <v>2</v>
      </c>
      <c r="D26" s="19">
        <f t="shared" si="4"/>
        <v>2</v>
      </c>
      <c r="E26">
        <f t="shared" si="4"/>
        <v>2</v>
      </c>
      <c r="F26">
        <f t="shared" si="4"/>
        <v>9</v>
      </c>
      <c r="G26">
        <f t="shared" si="4"/>
        <v>2</v>
      </c>
      <c r="H26" s="20">
        <f t="shared" si="4"/>
        <v>15</v>
      </c>
      <c r="I26">
        <f>RANK(J8,J$7:J$22,J$2)</f>
        <v>15</v>
      </c>
      <c r="J26">
        <f>K8+1000000</f>
        <v>1004275</v>
      </c>
    </row>
    <row r="27" spans="1:12" x14ac:dyDescent="0.3">
      <c r="A27">
        <f t="shared" si="3"/>
        <v>2007</v>
      </c>
      <c r="B27">
        <f t="shared" si="4"/>
        <v>3</v>
      </c>
      <c r="C27">
        <f t="shared" si="4"/>
        <v>3</v>
      </c>
      <c r="D27" s="19">
        <f t="shared" si="4"/>
        <v>3</v>
      </c>
      <c r="E27">
        <f t="shared" si="4"/>
        <v>3</v>
      </c>
      <c r="F27">
        <f t="shared" si="4"/>
        <v>4</v>
      </c>
      <c r="G27">
        <f t="shared" si="4"/>
        <v>2</v>
      </c>
      <c r="H27" s="20">
        <f t="shared" si="4"/>
        <v>14</v>
      </c>
      <c r="I27">
        <f>RANK(J9,J$7:J$22,J$2)</f>
        <v>14</v>
      </c>
      <c r="J27">
        <f>K9+1000000</f>
        <v>1036572</v>
      </c>
    </row>
    <row r="28" spans="1:12" x14ac:dyDescent="0.3">
      <c r="A28">
        <f t="shared" si="3"/>
        <v>2008</v>
      </c>
      <c r="B28">
        <f t="shared" si="4"/>
        <v>5</v>
      </c>
      <c r="C28">
        <f t="shared" si="4"/>
        <v>4</v>
      </c>
      <c r="D28" s="19">
        <f t="shared" si="4"/>
        <v>4</v>
      </c>
      <c r="E28">
        <f t="shared" si="4"/>
        <v>4</v>
      </c>
      <c r="F28">
        <f t="shared" si="4"/>
        <v>2</v>
      </c>
      <c r="G28">
        <f t="shared" si="4"/>
        <v>2</v>
      </c>
      <c r="H28" s="20">
        <f t="shared" si="4"/>
        <v>13</v>
      </c>
      <c r="I28">
        <f>RANK(J10,J$7:J$22,J$2)</f>
        <v>13</v>
      </c>
      <c r="J28">
        <f>K10+1000000</f>
        <v>1047035</v>
      </c>
    </row>
    <row r="29" spans="1:12" x14ac:dyDescent="0.3">
      <c r="A29">
        <f t="shared" si="3"/>
        <v>2009</v>
      </c>
      <c r="B29">
        <f t="shared" si="4"/>
        <v>4</v>
      </c>
      <c r="C29">
        <f t="shared" si="4"/>
        <v>10</v>
      </c>
      <c r="D29" s="19">
        <f t="shared" si="4"/>
        <v>5</v>
      </c>
      <c r="E29">
        <f t="shared" si="4"/>
        <v>8</v>
      </c>
      <c r="F29">
        <f t="shared" si="4"/>
        <v>1</v>
      </c>
      <c r="G29">
        <f t="shared" si="4"/>
        <v>2</v>
      </c>
      <c r="H29" s="20">
        <f t="shared" si="4"/>
        <v>12</v>
      </c>
      <c r="I29">
        <f>RANK(J11,J$7:J$22,J$2)</f>
        <v>5</v>
      </c>
      <c r="J29">
        <f>K11+1000000</f>
        <v>1096434</v>
      </c>
    </row>
    <row r="30" spans="1:12" x14ac:dyDescent="0.3">
      <c r="A30">
        <f t="shared" si="3"/>
        <v>2010</v>
      </c>
      <c r="B30">
        <f t="shared" si="4"/>
        <v>8</v>
      </c>
      <c r="C30">
        <f t="shared" si="4"/>
        <v>5</v>
      </c>
      <c r="D30" s="19">
        <f t="shared" si="4"/>
        <v>6</v>
      </c>
      <c r="E30">
        <f t="shared" si="4"/>
        <v>6</v>
      </c>
      <c r="F30">
        <f t="shared" si="4"/>
        <v>3</v>
      </c>
      <c r="G30">
        <f t="shared" si="4"/>
        <v>2</v>
      </c>
      <c r="H30" s="20">
        <f t="shared" si="4"/>
        <v>11</v>
      </c>
      <c r="I30">
        <f>RANK(J12,J$7:J$22,J$2)</f>
        <v>8</v>
      </c>
      <c r="J30">
        <f>K12+1000000</f>
        <v>1106967</v>
      </c>
    </row>
    <row r="31" spans="1:12" x14ac:dyDescent="0.3">
      <c r="A31">
        <f t="shared" si="3"/>
        <v>2011</v>
      </c>
      <c r="B31">
        <f t="shared" si="4"/>
        <v>9</v>
      </c>
      <c r="C31">
        <f t="shared" si="4"/>
        <v>5</v>
      </c>
      <c r="D31" s="19">
        <f t="shared" si="4"/>
        <v>7</v>
      </c>
      <c r="E31">
        <f t="shared" si="4"/>
        <v>9</v>
      </c>
      <c r="F31">
        <f t="shared" si="4"/>
        <v>7</v>
      </c>
      <c r="G31">
        <f t="shared" si="4"/>
        <v>2</v>
      </c>
      <c r="H31" s="20">
        <f t="shared" si="4"/>
        <v>10</v>
      </c>
      <c r="I31">
        <f>RANK(J13,J$7:J$22,J$2)</f>
        <v>8</v>
      </c>
      <c r="J31">
        <f>K13+1000000</f>
        <v>1094822</v>
      </c>
    </row>
    <row r="32" spans="1:12" x14ac:dyDescent="0.3">
      <c r="A32">
        <f t="shared" si="3"/>
        <v>2012</v>
      </c>
      <c r="B32">
        <f t="shared" si="4"/>
        <v>11</v>
      </c>
      <c r="C32">
        <f t="shared" si="4"/>
        <v>5</v>
      </c>
      <c r="D32" s="19">
        <f t="shared" si="4"/>
        <v>8</v>
      </c>
      <c r="E32">
        <f t="shared" si="4"/>
        <v>7</v>
      </c>
      <c r="F32">
        <f t="shared" si="4"/>
        <v>15</v>
      </c>
      <c r="G32">
        <f t="shared" si="4"/>
        <v>2</v>
      </c>
      <c r="H32" s="20">
        <f t="shared" si="4"/>
        <v>9</v>
      </c>
      <c r="I32">
        <f>RANK(J14,J$7:J$22,J$2)</f>
        <v>8</v>
      </c>
      <c r="J32">
        <f>K14+1000000</f>
        <v>1034969</v>
      </c>
    </row>
    <row r="33" spans="1:10" x14ac:dyDescent="0.3">
      <c r="A33">
        <f t="shared" si="3"/>
        <v>2013</v>
      </c>
      <c r="B33">
        <f t="shared" si="4"/>
        <v>6</v>
      </c>
      <c r="C33">
        <f t="shared" si="4"/>
        <v>5</v>
      </c>
      <c r="D33" s="19">
        <f t="shared" si="4"/>
        <v>9</v>
      </c>
      <c r="E33">
        <f t="shared" si="4"/>
        <v>5</v>
      </c>
      <c r="F33">
        <f t="shared" si="4"/>
        <v>16</v>
      </c>
      <c r="G33">
        <f t="shared" si="4"/>
        <v>2</v>
      </c>
      <c r="H33" s="20">
        <f t="shared" si="4"/>
        <v>8</v>
      </c>
      <c r="I33">
        <f>RANK(J15,J$7:J$22,J$2)</f>
        <v>8</v>
      </c>
      <c r="J33">
        <f>K15+1000000</f>
        <v>1035837</v>
      </c>
    </row>
    <row r="34" spans="1:10" x14ac:dyDescent="0.3">
      <c r="A34">
        <f t="shared" si="3"/>
        <v>2014</v>
      </c>
      <c r="B34">
        <f t="shared" si="4"/>
        <v>7</v>
      </c>
      <c r="C34">
        <f t="shared" si="4"/>
        <v>5</v>
      </c>
      <c r="D34" s="19">
        <f t="shared" si="4"/>
        <v>10</v>
      </c>
      <c r="E34">
        <f t="shared" si="4"/>
        <v>10</v>
      </c>
      <c r="F34">
        <f t="shared" si="4"/>
        <v>14</v>
      </c>
      <c r="G34">
        <f t="shared" si="4"/>
        <v>2</v>
      </c>
      <c r="H34" s="20">
        <f t="shared" si="4"/>
        <v>7</v>
      </c>
      <c r="I34">
        <f>RANK(J16,J$7:J$22,J$2)</f>
        <v>8</v>
      </c>
      <c r="J34">
        <f>K16+1000000</f>
        <v>1052074</v>
      </c>
    </row>
    <row r="35" spans="1:10" x14ac:dyDescent="0.3">
      <c r="A35">
        <f t="shared" si="3"/>
        <v>2015</v>
      </c>
      <c r="B35">
        <f t="shared" si="4"/>
        <v>10</v>
      </c>
      <c r="C35">
        <f t="shared" si="4"/>
        <v>13</v>
      </c>
      <c r="D35" s="19">
        <f t="shared" si="4"/>
        <v>11</v>
      </c>
      <c r="E35">
        <f t="shared" si="4"/>
        <v>16</v>
      </c>
      <c r="F35">
        <f t="shared" si="4"/>
        <v>13</v>
      </c>
      <c r="G35">
        <f t="shared" si="4"/>
        <v>2</v>
      </c>
      <c r="H35" s="20">
        <f t="shared" si="4"/>
        <v>6</v>
      </c>
      <c r="I35">
        <f>RANK(J17,J$7:J$22,J$2)</f>
        <v>4</v>
      </c>
      <c r="J35">
        <f>K17+1000000</f>
        <v>1008121</v>
      </c>
    </row>
    <row r="36" spans="1:10" x14ac:dyDescent="0.3">
      <c r="A36">
        <f t="shared" si="3"/>
        <v>2016</v>
      </c>
      <c r="B36">
        <f t="shared" si="4"/>
        <v>16</v>
      </c>
      <c r="C36">
        <f t="shared" si="4"/>
        <v>10</v>
      </c>
      <c r="D36" s="19">
        <f t="shared" si="4"/>
        <v>14</v>
      </c>
      <c r="E36">
        <f t="shared" si="4"/>
        <v>15</v>
      </c>
      <c r="F36">
        <f t="shared" si="4"/>
        <v>12</v>
      </c>
      <c r="G36">
        <f t="shared" si="4"/>
        <v>2</v>
      </c>
      <c r="H36" s="20">
        <f t="shared" si="4"/>
        <v>5</v>
      </c>
      <c r="I36">
        <f>RANK(J18,J$7:J$22,J$2)</f>
        <v>5</v>
      </c>
      <c r="J36">
        <f>K18+1000000</f>
        <v>1016567</v>
      </c>
    </row>
    <row r="37" spans="1:10" x14ac:dyDescent="0.3">
      <c r="A37">
        <f t="shared" si="3"/>
        <v>2017</v>
      </c>
      <c r="B37">
        <f t="shared" si="4"/>
        <v>15</v>
      </c>
      <c r="C37">
        <f t="shared" si="4"/>
        <v>10</v>
      </c>
      <c r="D37" s="19">
        <f t="shared" si="4"/>
        <v>13</v>
      </c>
      <c r="E37">
        <f t="shared" si="4"/>
        <v>12</v>
      </c>
      <c r="F37">
        <f t="shared" si="4"/>
        <v>11</v>
      </c>
      <c r="G37">
        <f t="shared" si="4"/>
        <v>2</v>
      </c>
      <c r="H37" s="20">
        <f t="shared" si="4"/>
        <v>4</v>
      </c>
      <c r="I37">
        <f>RANK(J19,J$7:J$22,J$2)</f>
        <v>5</v>
      </c>
      <c r="J37">
        <f>K19+1000000</f>
        <v>996634</v>
      </c>
    </row>
    <row r="38" spans="1:10" x14ac:dyDescent="0.3">
      <c r="A38">
        <f t="shared" si="3"/>
        <v>2018</v>
      </c>
      <c r="B38">
        <f t="shared" si="4"/>
        <v>12</v>
      </c>
      <c r="C38">
        <f t="shared" si="4"/>
        <v>14</v>
      </c>
      <c r="D38" s="19">
        <f t="shared" si="4"/>
        <v>12</v>
      </c>
      <c r="E38">
        <f t="shared" si="4"/>
        <v>14</v>
      </c>
      <c r="F38">
        <f t="shared" si="4"/>
        <v>8</v>
      </c>
      <c r="G38">
        <f t="shared" si="4"/>
        <v>2</v>
      </c>
      <c r="H38" s="20">
        <f t="shared" si="4"/>
        <v>3</v>
      </c>
      <c r="I38">
        <f>RANK(J20,J$7:J$22,J$2)</f>
        <v>3</v>
      </c>
      <c r="J38">
        <f>K20+1000000</f>
        <v>996517</v>
      </c>
    </row>
    <row r="39" spans="1:10" x14ac:dyDescent="0.3">
      <c r="A39">
        <f t="shared" si="3"/>
        <v>2019</v>
      </c>
      <c r="B39">
        <f t="shared" si="4"/>
        <v>13</v>
      </c>
      <c r="C39">
        <f t="shared" si="4"/>
        <v>15</v>
      </c>
      <c r="D39" s="19">
        <f t="shared" si="4"/>
        <v>15</v>
      </c>
      <c r="E39">
        <f t="shared" si="4"/>
        <v>11</v>
      </c>
      <c r="F39">
        <f t="shared" si="4"/>
        <v>10</v>
      </c>
      <c r="G39">
        <f t="shared" si="4"/>
        <v>2</v>
      </c>
      <c r="H39" s="20">
        <f t="shared" si="4"/>
        <v>2</v>
      </c>
      <c r="I39">
        <f>RANK(J21,J$7:J$22,J$2)</f>
        <v>2</v>
      </c>
      <c r="J39">
        <f>K21+1000000</f>
        <v>1012468</v>
      </c>
    </row>
    <row r="40" spans="1:10" x14ac:dyDescent="0.3">
      <c r="A40">
        <f t="shared" si="3"/>
        <v>2020</v>
      </c>
      <c r="B40">
        <f t="shared" si="4"/>
        <v>14</v>
      </c>
      <c r="C40">
        <f t="shared" si="4"/>
        <v>16</v>
      </c>
      <c r="D40" s="19">
        <f t="shared" si="4"/>
        <v>16</v>
      </c>
      <c r="E40">
        <f t="shared" si="4"/>
        <v>13</v>
      </c>
      <c r="F40">
        <f t="shared" si="4"/>
        <v>5</v>
      </c>
      <c r="G40">
        <f t="shared" si="4"/>
        <v>1</v>
      </c>
      <c r="H40" s="20">
        <f t="shared" si="4"/>
        <v>1</v>
      </c>
      <c r="I40">
        <f>RANK(J22,J$7:J$22,J$2)</f>
        <v>1</v>
      </c>
      <c r="J40">
        <f>K22+1000000</f>
        <v>1021181</v>
      </c>
    </row>
    <row r="42" spans="1:10" x14ac:dyDescent="0.3">
      <c r="A42" t="s">
        <v>34</v>
      </c>
      <c r="B42" s="23">
        <f>CORREL(B7:B22,$K$7:$K$22)</f>
        <v>-0.13503947753271894</v>
      </c>
      <c r="C42" s="23">
        <f t="shared" ref="C42:K42" si="5">CORREL(C7:C22,$K$7:$K$22)</f>
        <v>-5.4260958217196955E-3</v>
      </c>
      <c r="D42" s="23">
        <f t="shared" si="5"/>
        <v>-0.29300984877965414</v>
      </c>
      <c r="E42" s="23">
        <f t="shared" si="5"/>
        <v>-0.3232280587784116</v>
      </c>
      <c r="F42" s="24">
        <f t="shared" si="5"/>
        <v>0.29377834722024759</v>
      </c>
      <c r="G42" s="25">
        <f t="shared" si="5"/>
        <v>-0.10202430076560365</v>
      </c>
      <c r="H42" s="25">
        <f t="shared" si="5"/>
        <v>0.32046761980063382</v>
      </c>
      <c r="I42" s="23">
        <f>CORREL(J7:J22,$K$7:$K$22)</f>
        <v>-8.8093487696116496E-2</v>
      </c>
      <c r="J42" s="23">
        <f>CORREL(K7:K22,$K$7:$K$22)</f>
        <v>1.0000000000000002</v>
      </c>
    </row>
    <row r="43" spans="1:10" x14ac:dyDescent="0.3">
      <c r="A43" t="str">
        <f>A2</f>
        <v>Y1 - irány</v>
      </c>
      <c r="B43">
        <f t="shared" ref="B43:J43" si="6">B2</f>
        <v>1</v>
      </c>
      <c r="C43">
        <f t="shared" si="6"/>
        <v>1</v>
      </c>
      <c r="D43">
        <f t="shared" si="6"/>
        <v>1</v>
      </c>
      <c r="E43">
        <f t="shared" si="6"/>
        <v>1</v>
      </c>
      <c r="F43" s="4">
        <f t="shared" si="6"/>
        <v>0</v>
      </c>
      <c r="G43" s="26">
        <f t="shared" si="6"/>
        <v>0</v>
      </c>
      <c r="H43" s="26">
        <f t="shared" si="6"/>
        <v>1</v>
      </c>
      <c r="I43">
        <f>J2</f>
        <v>1</v>
      </c>
      <c r="J43" t="str">
        <f>K2</f>
        <v>nincs</v>
      </c>
    </row>
    <row r="44" spans="1:10" x14ac:dyDescent="0.3">
      <c r="B44" t="str">
        <f>B24</f>
        <v>befektetett eszközök</v>
      </c>
      <c r="C44" t="str">
        <f t="shared" ref="C44:K44" si="7">C24</f>
        <v>létszám (…)</v>
      </c>
      <c r="D44" t="str">
        <f t="shared" si="7"/>
        <v>saját tőke</v>
      </c>
      <c r="E44" t="str">
        <f t="shared" si="7"/>
        <v>igénybe vett szolgáltatások értéke</v>
      </c>
      <c r="F44" t="str">
        <f t="shared" si="7"/>
        <v>partnerek száma</v>
      </c>
      <c r="G44" t="str">
        <f t="shared" si="7"/>
        <v>online% (FTE)</v>
      </c>
      <c r="H44" t="str">
        <f t="shared" si="7"/>
        <v>log és robot</v>
      </c>
      <c r="I44" t="str">
        <f t="shared" si="7"/>
        <v>1 főre jutó/iroda nm</v>
      </c>
      <c r="J44" t="str">
        <f t="shared" si="7"/>
        <v>adózott eredmény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A0C08-00BD-461A-9C26-960A890C8242}">
  <dimension ref="A1:AH151"/>
  <sheetViews>
    <sheetView topLeftCell="F10" zoomScale="183" zoomScaleNormal="115" workbookViewId="0">
      <selection activeCell="K91" sqref="K91"/>
    </sheetView>
  </sheetViews>
  <sheetFormatPr defaultColWidth="6.5546875" defaultRowHeight="14.4" x14ac:dyDescent="0.3"/>
  <cols>
    <col min="2" max="2" width="16.109375" bestFit="1" customWidth="1"/>
    <col min="3" max="3" width="18.44140625" bestFit="1" customWidth="1"/>
    <col min="4" max="5" width="11.88671875" bestFit="1" customWidth="1"/>
    <col min="6" max="6" width="29.5546875" bestFit="1" customWidth="1"/>
    <col min="7" max="7" width="14.88671875" bestFit="1" customWidth="1"/>
    <col min="8" max="8" width="12.33203125" bestFit="1" customWidth="1"/>
    <col min="9" max="9" width="11.5546875" bestFit="1" customWidth="1"/>
    <col min="10" max="10" width="18.109375" bestFit="1" customWidth="1"/>
    <col min="11" max="11" width="16.33203125" bestFit="1" customWidth="1"/>
    <col min="12" max="12" width="16.21875" bestFit="1" customWidth="1"/>
    <col min="13" max="13" width="6.77734375" bestFit="1" customWidth="1"/>
    <col min="15" max="15" width="10.109375" bestFit="1" customWidth="1"/>
    <col min="20" max="20" width="7.109375" bestFit="1" customWidth="1"/>
    <col min="24" max="24" width="8.44140625" bestFit="1" customWidth="1"/>
    <col min="25" max="30" width="6.6640625" bestFit="1" customWidth="1"/>
  </cols>
  <sheetData>
    <row r="1" spans="1:14" x14ac:dyDescent="0.3">
      <c r="B1" t="s">
        <v>29</v>
      </c>
      <c r="C1" s="4" t="s">
        <v>35</v>
      </c>
      <c r="D1" t="s">
        <v>30</v>
      </c>
      <c r="E1" t="s">
        <v>30</v>
      </c>
      <c r="F1" t="s">
        <v>30</v>
      </c>
      <c r="G1" t="s">
        <v>30</v>
      </c>
      <c r="H1" t="s">
        <v>30</v>
      </c>
      <c r="I1" t="s">
        <v>30</v>
      </c>
      <c r="J1" t="s">
        <v>36</v>
      </c>
      <c r="K1" t="s">
        <v>30</v>
      </c>
    </row>
    <row r="2" spans="1:14" x14ac:dyDescent="0.3">
      <c r="B2" t="s">
        <v>28</v>
      </c>
      <c r="C2" t="s">
        <v>33</v>
      </c>
      <c r="D2">
        <v>0</v>
      </c>
      <c r="E2">
        <v>0</v>
      </c>
      <c r="F2">
        <v>0</v>
      </c>
      <c r="G2">
        <v>0</v>
      </c>
      <c r="H2" s="6">
        <v>0</v>
      </c>
      <c r="I2">
        <v>1</v>
      </c>
      <c r="J2">
        <v>1</v>
      </c>
      <c r="K2">
        <v>1</v>
      </c>
      <c r="L2" t="str">
        <f>Munka1!D2</f>
        <v>nincs</v>
      </c>
    </row>
    <row r="3" spans="1:14" x14ac:dyDescent="0.3">
      <c r="B3" t="s">
        <v>27</v>
      </c>
      <c r="C3" t="s">
        <v>12</v>
      </c>
      <c r="D3" t="s">
        <v>12</v>
      </c>
      <c r="E3" t="s">
        <v>12</v>
      </c>
      <c r="F3" t="s">
        <v>12</v>
      </c>
      <c r="G3" t="s">
        <v>12</v>
      </c>
      <c r="H3" t="s">
        <v>12</v>
      </c>
      <c r="I3" t="s">
        <v>12</v>
      </c>
      <c r="J3" t="s">
        <v>12</v>
      </c>
      <c r="K3" t="s">
        <v>13</v>
      </c>
    </row>
    <row r="4" spans="1:14" x14ac:dyDescent="0.3">
      <c r="B4" t="s">
        <v>11</v>
      </c>
      <c r="C4" t="s">
        <v>12</v>
      </c>
      <c r="D4" t="s">
        <v>12</v>
      </c>
      <c r="E4" t="s">
        <v>12</v>
      </c>
      <c r="F4" t="s">
        <v>12</v>
      </c>
      <c r="G4" t="s">
        <v>12</v>
      </c>
      <c r="H4" t="s">
        <v>12</v>
      </c>
      <c r="I4" t="s">
        <v>12</v>
      </c>
      <c r="J4" t="s">
        <v>12</v>
      </c>
      <c r="K4" t="s">
        <v>12</v>
      </c>
    </row>
    <row r="5" spans="1:14" x14ac:dyDescent="0.3">
      <c r="C5" s="29" t="s">
        <v>45</v>
      </c>
      <c r="D5" t="s">
        <v>18</v>
      </c>
      <c r="E5" t="s">
        <v>5</v>
      </c>
      <c r="F5" t="s">
        <v>6</v>
      </c>
      <c r="G5" t="s">
        <v>21</v>
      </c>
      <c r="H5" t="s">
        <v>7</v>
      </c>
      <c r="I5" t="s">
        <v>8</v>
      </c>
      <c r="J5" t="s">
        <v>9</v>
      </c>
      <c r="K5" t="s">
        <v>26</v>
      </c>
      <c r="L5" t="str">
        <f>Munka1!D5</f>
        <v>Y1</v>
      </c>
      <c r="M5" s="39" t="s">
        <v>130</v>
      </c>
    </row>
    <row r="6" spans="1:14" ht="28.8" x14ac:dyDescent="0.3">
      <c r="C6" s="27" t="s">
        <v>2</v>
      </c>
      <c r="D6" s="16" t="s">
        <v>17</v>
      </c>
      <c r="E6" s="16" t="s">
        <v>15</v>
      </c>
      <c r="F6" s="16" t="s">
        <v>19</v>
      </c>
      <c r="G6" s="16" t="s">
        <v>20</v>
      </c>
      <c r="H6" s="16" t="s">
        <v>22</v>
      </c>
      <c r="I6" s="16" t="s">
        <v>23</v>
      </c>
      <c r="J6" s="16" t="s">
        <v>24</v>
      </c>
      <c r="K6" s="17" t="s">
        <v>25</v>
      </c>
      <c r="L6" t="str">
        <f>Munka1!D6</f>
        <v>adózott eredmény</v>
      </c>
      <c r="M6" s="21" t="s">
        <v>42</v>
      </c>
      <c r="N6" s="21" t="s">
        <v>44</v>
      </c>
    </row>
    <row r="7" spans="1:14" x14ac:dyDescent="0.3">
      <c r="B7">
        <v>2005</v>
      </c>
      <c r="C7" s="28">
        <v>64052</v>
      </c>
      <c r="D7" s="1">
        <v>15</v>
      </c>
      <c r="E7" s="11">
        <v>18634</v>
      </c>
      <c r="F7" s="11">
        <v>120246</v>
      </c>
      <c r="G7" s="11">
        <v>7400</v>
      </c>
      <c r="H7" s="1">
        <v>0</v>
      </c>
      <c r="I7" s="1">
        <v>16</v>
      </c>
      <c r="J7" s="1">
        <v>16</v>
      </c>
      <c r="K7" s="12">
        <f>512/D7</f>
        <v>34.133333333333333</v>
      </c>
      <c r="L7">
        <f>Munka1!D7</f>
        <v>815</v>
      </c>
      <c r="M7" t="str">
        <f>Munka6!I28</f>
        <v>103,6</v>
      </c>
    </row>
    <row r="8" spans="1:14" x14ac:dyDescent="0.3">
      <c r="A8">
        <f>C8/C7</f>
        <v>1.3069381127833635</v>
      </c>
      <c r="B8">
        <v>2006</v>
      </c>
      <c r="C8" s="28">
        <v>83712</v>
      </c>
      <c r="D8" s="1">
        <v>16</v>
      </c>
      <c r="E8" s="11">
        <v>22909</v>
      </c>
      <c r="F8" s="11">
        <v>150473</v>
      </c>
      <c r="G8" s="11">
        <v>7333</v>
      </c>
      <c r="H8" s="1">
        <v>0</v>
      </c>
      <c r="I8" s="1">
        <v>15</v>
      </c>
      <c r="J8" s="1">
        <v>15</v>
      </c>
      <c r="K8" s="12">
        <f t="shared" ref="K8:K23" si="0">512/D8</f>
        <v>32</v>
      </c>
      <c r="L8">
        <f>Munka1!D8</f>
        <v>4275</v>
      </c>
      <c r="M8" t="str">
        <f>Munka6!I29</f>
        <v>103,9</v>
      </c>
    </row>
    <row r="9" spans="1:14" x14ac:dyDescent="0.3">
      <c r="A9">
        <f t="shared" ref="A9:A22" si="1">C9/C8</f>
        <v>1.5105958524464831</v>
      </c>
      <c r="B9">
        <v>2007</v>
      </c>
      <c r="C9" s="28">
        <v>126455</v>
      </c>
      <c r="D9" s="1">
        <v>17</v>
      </c>
      <c r="E9" s="11">
        <v>59481</v>
      </c>
      <c r="F9" s="11">
        <v>205848</v>
      </c>
      <c r="G9" s="11">
        <v>7460</v>
      </c>
      <c r="H9" s="1">
        <v>0</v>
      </c>
      <c r="I9" s="1">
        <v>14</v>
      </c>
      <c r="J9" s="1">
        <v>14</v>
      </c>
      <c r="K9" s="12">
        <f t="shared" si="0"/>
        <v>30.117647058823529</v>
      </c>
      <c r="L9">
        <f>Munka1!D9</f>
        <v>36572</v>
      </c>
      <c r="M9" t="str">
        <f>Munka6!I30</f>
        <v>108,0</v>
      </c>
    </row>
    <row r="10" spans="1:14" x14ac:dyDescent="0.3">
      <c r="A10">
        <f t="shared" si="1"/>
        <v>1.6961765054762563</v>
      </c>
      <c r="B10">
        <v>2008</v>
      </c>
      <c r="C10" s="28">
        <v>214490</v>
      </c>
      <c r="D10" s="1">
        <v>19</v>
      </c>
      <c r="E10" s="11">
        <v>108516</v>
      </c>
      <c r="F10" s="11">
        <v>227613</v>
      </c>
      <c r="G10" s="11">
        <v>7547</v>
      </c>
      <c r="H10" s="1">
        <v>0</v>
      </c>
      <c r="I10" s="1">
        <v>13</v>
      </c>
      <c r="J10" s="1">
        <v>13</v>
      </c>
      <c r="K10" s="12">
        <f t="shared" si="0"/>
        <v>26.94736842105263</v>
      </c>
      <c r="L10">
        <f>Munka1!D10</f>
        <v>47035</v>
      </c>
      <c r="M10" t="str">
        <f>Munka6!I31</f>
        <v>106,1</v>
      </c>
    </row>
    <row r="11" spans="1:14" x14ac:dyDescent="0.3">
      <c r="A11">
        <f t="shared" si="1"/>
        <v>0.89535176465103272</v>
      </c>
      <c r="B11">
        <v>2009</v>
      </c>
      <c r="C11" s="28">
        <v>192044</v>
      </c>
      <c r="D11" s="1">
        <v>22</v>
      </c>
      <c r="E11" s="11">
        <v>204950</v>
      </c>
      <c r="F11" s="11">
        <v>243296</v>
      </c>
      <c r="G11" s="11">
        <v>7603</v>
      </c>
      <c r="H11" s="1">
        <v>0</v>
      </c>
      <c r="I11" s="1">
        <v>12</v>
      </c>
      <c r="J11" s="1">
        <v>12</v>
      </c>
      <c r="K11" s="12">
        <f t="shared" si="0"/>
        <v>23.272727272727273</v>
      </c>
      <c r="L11">
        <f>Munka1!D11</f>
        <v>96434</v>
      </c>
      <c r="M11" t="str">
        <f>Munka6!I32</f>
        <v>104,2</v>
      </c>
    </row>
    <row r="12" spans="1:14" x14ac:dyDescent="0.3">
      <c r="A12">
        <f t="shared" si="1"/>
        <v>2.5727958176251278</v>
      </c>
      <c r="B12">
        <v>2010</v>
      </c>
      <c r="C12" s="28">
        <v>494090</v>
      </c>
      <c r="D12" s="1">
        <v>21</v>
      </c>
      <c r="E12" s="11">
        <v>311917</v>
      </c>
      <c r="F12" s="11">
        <v>239019</v>
      </c>
      <c r="G12" s="11">
        <v>7543</v>
      </c>
      <c r="H12" s="1">
        <v>0</v>
      </c>
      <c r="I12" s="1">
        <v>11</v>
      </c>
      <c r="J12" s="1">
        <v>11</v>
      </c>
      <c r="K12" s="12">
        <f t="shared" si="0"/>
        <v>24.38095238095238</v>
      </c>
      <c r="L12">
        <f>Munka1!D12</f>
        <v>106967</v>
      </c>
      <c r="M12" t="str">
        <f>Munka6!I33</f>
        <v>104,9</v>
      </c>
    </row>
    <row r="13" spans="1:14" x14ac:dyDescent="0.3">
      <c r="A13">
        <f t="shared" si="1"/>
        <v>1.1186767592948652</v>
      </c>
      <c r="B13">
        <v>2011</v>
      </c>
      <c r="C13" s="28">
        <v>552727</v>
      </c>
      <c r="D13" s="1">
        <v>21</v>
      </c>
      <c r="E13" s="11">
        <v>406739</v>
      </c>
      <c r="F13" s="11">
        <v>257174</v>
      </c>
      <c r="G13" s="11">
        <v>7380</v>
      </c>
      <c r="H13" s="1">
        <v>0</v>
      </c>
      <c r="I13" s="1">
        <v>10</v>
      </c>
      <c r="J13" s="1">
        <v>10</v>
      </c>
      <c r="K13" s="12">
        <f t="shared" si="0"/>
        <v>24.38095238095238</v>
      </c>
      <c r="L13">
        <f>Munka1!D13</f>
        <v>94822</v>
      </c>
      <c r="M13" t="str">
        <f>Munka6!I34</f>
        <v>103,9</v>
      </c>
    </row>
    <row r="14" spans="1:14" x14ac:dyDescent="0.3">
      <c r="A14">
        <f t="shared" si="1"/>
        <v>1.0365514982984367</v>
      </c>
      <c r="B14">
        <v>2012</v>
      </c>
      <c r="C14" s="28">
        <v>572930</v>
      </c>
      <c r="D14" s="1">
        <v>21</v>
      </c>
      <c r="E14" s="11">
        <v>441708</v>
      </c>
      <c r="F14" s="11">
        <v>242397</v>
      </c>
      <c r="G14" s="11">
        <v>6892</v>
      </c>
      <c r="H14" s="1">
        <v>0</v>
      </c>
      <c r="I14" s="1">
        <v>9</v>
      </c>
      <c r="J14" s="1">
        <v>9</v>
      </c>
      <c r="K14" s="12">
        <f t="shared" si="0"/>
        <v>24.38095238095238</v>
      </c>
      <c r="L14">
        <f>Munka1!D14</f>
        <v>34969</v>
      </c>
      <c r="M14" t="str">
        <f>Munka6!I35</f>
        <v>105,7</v>
      </c>
    </row>
    <row r="15" spans="1:14" x14ac:dyDescent="0.3">
      <c r="A15">
        <f t="shared" si="1"/>
        <v>0.45343061106941512</v>
      </c>
      <c r="B15">
        <v>2013</v>
      </c>
      <c r="C15" s="28">
        <v>259784</v>
      </c>
      <c r="D15" s="1">
        <v>21</v>
      </c>
      <c r="E15" s="11">
        <v>517545</v>
      </c>
      <c r="F15" s="11">
        <v>230339</v>
      </c>
      <c r="G15" s="11">
        <v>6834</v>
      </c>
      <c r="H15" s="1">
        <v>0</v>
      </c>
      <c r="I15" s="1">
        <v>8</v>
      </c>
      <c r="J15" s="1">
        <v>8</v>
      </c>
      <c r="K15" s="12">
        <f t="shared" si="0"/>
        <v>24.38095238095238</v>
      </c>
      <c r="L15">
        <f>Munka1!D15</f>
        <v>35837</v>
      </c>
      <c r="M15" t="str">
        <f>Munka6!I36</f>
        <v>101,7</v>
      </c>
    </row>
    <row r="16" spans="1:14" x14ac:dyDescent="0.3">
      <c r="A16">
        <f t="shared" si="1"/>
        <v>1.6794259846641826</v>
      </c>
      <c r="B16">
        <v>2014</v>
      </c>
      <c r="C16" s="28">
        <v>436288</v>
      </c>
      <c r="D16" s="1">
        <v>21</v>
      </c>
      <c r="E16" s="11">
        <v>736323</v>
      </c>
      <c r="F16" s="11">
        <v>283220</v>
      </c>
      <c r="G16" s="11">
        <v>6903</v>
      </c>
      <c r="H16" s="1">
        <v>0</v>
      </c>
      <c r="I16" s="1">
        <v>7</v>
      </c>
      <c r="J16" s="1">
        <v>7</v>
      </c>
      <c r="K16" s="12">
        <f t="shared" si="0"/>
        <v>24.38095238095238</v>
      </c>
      <c r="L16">
        <f>Munka1!D16</f>
        <v>52074</v>
      </c>
      <c r="M16" t="str">
        <f>Munka6!I37</f>
        <v>99,8</v>
      </c>
    </row>
    <row r="17" spans="1:13" x14ac:dyDescent="0.3">
      <c r="A17">
        <f t="shared" si="1"/>
        <v>1.3069371607745341</v>
      </c>
      <c r="B17">
        <v>2015</v>
      </c>
      <c r="C17" s="28">
        <v>570201</v>
      </c>
      <c r="D17" s="1">
        <v>23</v>
      </c>
      <c r="E17" s="11">
        <v>744444</v>
      </c>
      <c r="F17" s="11">
        <v>469876</v>
      </c>
      <c r="G17" s="11">
        <v>7075</v>
      </c>
      <c r="H17" s="1">
        <v>0</v>
      </c>
      <c r="I17" s="1">
        <v>6</v>
      </c>
      <c r="J17" s="1">
        <v>6</v>
      </c>
      <c r="K17" s="12">
        <f t="shared" si="0"/>
        <v>22.260869565217391</v>
      </c>
      <c r="L17">
        <f>Munka1!D17</f>
        <v>8121</v>
      </c>
      <c r="M17" t="str">
        <f>Munka6!I38</f>
        <v>99,9</v>
      </c>
    </row>
    <row r="18" spans="1:13" x14ac:dyDescent="0.3">
      <c r="A18">
        <f t="shared" si="1"/>
        <v>1.2875214178859735</v>
      </c>
      <c r="B18">
        <v>2016</v>
      </c>
      <c r="C18" s="28">
        <v>734146</v>
      </c>
      <c r="D18" s="1">
        <v>22</v>
      </c>
      <c r="E18" s="11">
        <v>761011</v>
      </c>
      <c r="F18" s="11">
        <v>451941</v>
      </c>
      <c r="G18" s="11">
        <v>7208</v>
      </c>
      <c r="H18" s="1">
        <v>0</v>
      </c>
      <c r="I18" s="1">
        <v>5</v>
      </c>
      <c r="J18" s="1">
        <v>5</v>
      </c>
      <c r="K18" s="12">
        <f t="shared" si="0"/>
        <v>23.272727272727273</v>
      </c>
      <c r="L18">
        <f>Munka1!D18</f>
        <v>16567</v>
      </c>
      <c r="M18" t="str">
        <f>Munka6!I39</f>
        <v>100,4</v>
      </c>
    </row>
    <row r="19" spans="1:13" x14ac:dyDescent="0.3">
      <c r="A19">
        <f t="shared" si="1"/>
        <v>0.98097926025613436</v>
      </c>
      <c r="B19">
        <v>2017</v>
      </c>
      <c r="C19" s="28">
        <v>720182</v>
      </c>
      <c r="D19" s="1">
        <v>22</v>
      </c>
      <c r="E19" s="11">
        <v>757645</v>
      </c>
      <c r="F19" s="11">
        <v>382110</v>
      </c>
      <c r="G19" s="11">
        <v>7213</v>
      </c>
      <c r="H19" s="1">
        <v>0</v>
      </c>
      <c r="I19" s="1">
        <v>4</v>
      </c>
      <c r="J19" s="1">
        <v>4</v>
      </c>
      <c r="K19" s="12">
        <f t="shared" si="0"/>
        <v>23.272727272727273</v>
      </c>
      <c r="L19">
        <f>Munka1!D19</f>
        <v>-3366</v>
      </c>
      <c r="M19" t="str">
        <f>Munka6!I40</f>
        <v>102,4</v>
      </c>
    </row>
    <row r="20" spans="1:13" x14ac:dyDescent="0.3">
      <c r="A20">
        <f t="shared" si="1"/>
        <v>0.8359831264874712</v>
      </c>
      <c r="B20">
        <v>2018</v>
      </c>
      <c r="C20" s="28">
        <v>602060</v>
      </c>
      <c r="D20" s="1">
        <v>24</v>
      </c>
      <c r="E20" s="11">
        <v>754162</v>
      </c>
      <c r="F20" s="11">
        <v>408736</v>
      </c>
      <c r="G20" s="11">
        <v>7368</v>
      </c>
      <c r="H20" s="1">
        <v>0</v>
      </c>
      <c r="I20" s="1">
        <v>3</v>
      </c>
      <c r="J20" s="1">
        <v>3</v>
      </c>
      <c r="K20" s="12">
        <f t="shared" si="0"/>
        <v>21.333333333333332</v>
      </c>
      <c r="L20">
        <f>Munka1!D20</f>
        <v>-3483</v>
      </c>
      <c r="M20" t="str">
        <f>Munka6!I41</f>
        <v>102,8</v>
      </c>
    </row>
    <row r="21" spans="1:13" x14ac:dyDescent="0.3">
      <c r="A21">
        <f t="shared" si="1"/>
        <v>1.0168936650832143</v>
      </c>
      <c r="B21">
        <v>2019</v>
      </c>
      <c r="C21" s="28">
        <v>612231</v>
      </c>
      <c r="D21" s="1">
        <v>25</v>
      </c>
      <c r="E21" s="11">
        <v>766630</v>
      </c>
      <c r="F21" s="11">
        <v>377766</v>
      </c>
      <c r="G21" s="11">
        <v>7320</v>
      </c>
      <c r="H21" s="1">
        <v>0</v>
      </c>
      <c r="I21" s="1">
        <v>2</v>
      </c>
      <c r="J21" s="1">
        <v>2</v>
      </c>
      <c r="K21" s="12">
        <f t="shared" si="0"/>
        <v>20.48</v>
      </c>
      <c r="L21">
        <f>Munka1!D21</f>
        <v>12468</v>
      </c>
      <c r="M21" t="str">
        <f>Munka6!I42</f>
        <v>103,4</v>
      </c>
    </row>
    <row r="22" spans="1:13" x14ac:dyDescent="0.3">
      <c r="A22">
        <f t="shared" si="1"/>
        <v>1.1273881917119519</v>
      </c>
      <c r="B22">
        <v>2020</v>
      </c>
      <c r="C22" s="28">
        <v>690222</v>
      </c>
      <c r="D22" s="1">
        <v>27</v>
      </c>
      <c r="E22" s="11">
        <v>855846</v>
      </c>
      <c r="F22" s="11">
        <v>387882</v>
      </c>
      <c r="G22" s="11">
        <v>7430</v>
      </c>
      <c r="H22" s="1">
        <v>1</v>
      </c>
      <c r="I22" s="1">
        <v>1</v>
      </c>
      <c r="J22" s="1">
        <v>1</v>
      </c>
      <c r="K22" s="12">
        <f t="shared" si="0"/>
        <v>18.962962962962962</v>
      </c>
      <c r="L22">
        <f>Munka1!D22</f>
        <v>21181</v>
      </c>
      <c r="M22" t="str">
        <f>Munka6!I43</f>
        <v>103,3</v>
      </c>
    </row>
    <row r="23" spans="1:13" x14ac:dyDescent="0.3">
      <c r="B23">
        <v>2021</v>
      </c>
      <c r="C23" s="50" t="s">
        <v>43</v>
      </c>
      <c r="D23" s="44">
        <v>30</v>
      </c>
      <c r="E23" s="46">
        <v>877000</v>
      </c>
      <c r="F23" s="46">
        <v>400000</v>
      </c>
      <c r="G23" s="46">
        <v>7600</v>
      </c>
      <c r="H23" s="44">
        <v>1</v>
      </c>
      <c r="I23" s="44">
        <v>0</v>
      </c>
      <c r="J23" s="44">
        <v>0</v>
      </c>
      <c r="K23" s="45">
        <f t="shared" si="0"/>
        <v>17.066666666666666</v>
      </c>
      <c r="L23" t="s">
        <v>43</v>
      </c>
    </row>
    <row r="24" spans="1:13" x14ac:dyDescent="0.3">
      <c r="A24">
        <f>AVERAGE(A8:A22)</f>
        <v>1.2550430485672295</v>
      </c>
      <c r="D24" t="str">
        <f t="shared" ref="D24:L24" si="2">D6</f>
        <v>létszám (…)</v>
      </c>
      <c r="E24" s="19" t="str">
        <f t="shared" si="2"/>
        <v>saját tőke</v>
      </c>
      <c r="F24" t="str">
        <f t="shared" si="2"/>
        <v>igénybe vett szolgáltatások értéke</v>
      </c>
      <c r="G24" t="str">
        <f t="shared" si="2"/>
        <v>partnerek száma</v>
      </c>
      <c r="H24" t="str">
        <f t="shared" si="2"/>
        <v>online% (FTE)</v>
      </c>
      <c r="I24" s="20" t="s">
        <v>41</v>
      </c>
      <c r="J24" t="str">
        <f>K6</f>
        <v>1 főre jutó/iroda nm</v>
      </c>
      <c r="K24" t="str">
        <f>C6</f>
        <v>befektetett eszközök</v>
      </c>
      <c r="L24" t="str">
        <f>J111</f>
        <v>Becslés</v>
      </c>
    </row>
    <row r="25" spans="1:13" x14ac:dyDescent="0.3">
      <c r="B25">
        <f>B7</f>
        <v>2005</v>
      </c>
      <c r="D25">
        <f t="shared" ref="D25:K25" si="3">RANK(D7,D$7:D$22,D$2)</f>
        <v>16</v>
      </c>
      <c r="E25" s="19">
        <f t="shared" si="3"/>
        <v>16</v>
      </c>
      <c r="F25">
        <f t="shared" si="3"/>
        <v>16</v>
      </c>
      <c r="G25">
        <f t="shared" si="3"/>
        <v>6</v>
      </c>
      <c r="H25">
        <f t="shared" si="3"/>
        <v>2</v>
      </c>
      <c r="I25" s="20">
        <f t="shared" si="3"/>
        <v>16</v>
      </c>
      <c r="J25">
        <f>RANK(K7,K$7:K$22,K$2)</f>
        <v>16</v>
      </c>
      <c r="K25">
        <f t="shared" ref="K25:K40" si="4">C7</f>
        <v>64052</v>
      </c>
      <c r="L25">
        <f t="shared" ref="L25:L40" si="5">J112</f>
        <v>73444.899999999994</v>
      </c>
    </row>
    <row r="26" spans="1:13" x14ac:dyDescent="0.3">
      <c r="B26">
        <f t="shared" ref="B26:B40" si="6">B8</f>
        <v>2006</v>
      </c>
      <c r="D26">
        <f t="shared" ref="D26:I40" si="7">RANK(D8,D$7:D$22,D$2)</f>
        <v>15</v>
      </c>
      <c r="E26" s="19">
        <f t="shared" si="7"/>
        <v>15</v>
      </c>
      <c r="F26">
        <f t="shared" si="7"/>
        <v>15</v>
      </c>
      <c r="G26">
        <f t="shared" si="7"/>
        <v>9</v>
      </c>
      <c r="H26">
        <f t="shared" si="7"/>
        <v>2</v>
      </c>
      <c r="I26" s="20">
        <f t="shared" si="7"/>
        <v>15</v>
      </c>
      <c r="J26">
        <f>RANK(K8,K$7:K$22,K$2)</f>
        <v>15</v>
      </c>
      <c r="K26">
        <f t="shared" si="4"/>
        <v>83712</v>
      </c>
      <c r="L26">
        <f t="shared" si="5"/>
        <v>73444.899999999994</v>
      </c>
    </row>
    <row r="27" spans="1:13" x14ac:dyDescent="0.3">
      <c r="B27">
        <f t="shared" si="6"/>
        <v>2007</v>
      </c>
      <c r="D27">
        <f t="shared" si="7"/>
        <v>14</v>
      </c>
      <c r="E27" s="19">
        <f t="shared" si="7"/>
        <v>14</v>
      </c>
      <c r="F27">
        <f t="shared" si="7"/>
        <v>14</v>
      </c>
      <c r="G27">
        <f t="shared" si="7"/>
        <v>4</v>
      </c>
      <c r="H27">
        <f t="shared" si="7"/>
        <v>2</v>
      </c>
      <c r="I27" s="20">
        <f t="shared" si="7"/>
        <v>14</v>
      </c>
      <c r="J27">
        <f>RANK(K9,K$7:K$22,K$2)</f>
        <v>14</v>
      </c>
      <c r="K27">
        <f t="shared" si="4"/>
        <v>126455</v>
      </c>
      <c r="L27">
        <f t="shared" si="5"/>
        <v>125706.9</v>
      </c>
    </row>
    <row r="28" spans="1:13" x14ac:dyDescent="0.3">
      <c r="B28">
        <f t="shared" si="6"/>
        <v>2008</v>
      </c>
      <c r="D28">
        <f t="shared" si="7"/>
        <v>13</v>
      </c>
      <c r="E28" s="19">
        <f t="shared" si="7"/>
        <v>13</v>
      </c>
      <c r="F28">
        <f t="shared" si="7"/>
        <v>13</v>
      </c>
      <c r="G28">
        <f t="shared" si="7"/>
        <v>2</v>
      </c>
      <c r="H28">
        <f t="shared" si="7"/>
        <v>2</v>
      </c>
      <c r="I28" s="20">
        <f t="shared" si="7"/>
        <v>13</v>
      </c>
      <c r="J28">
        <f>RANK(K10,K$7:K$22,K$2)</f>
        <v>13</v>
      </c>
      <c r="K28">
        <f t="shared" si="4"/>
        <v>214490</v>
      </c>
      <c r="L28">
        <f t="shared" si="5"/>
        <v>202064.5</v>
      </c>
    </row>
    <row r="29" spans="1:13" x14ac:dyDescent="0.3">
      <c r="B29">
        <f t="shared" si="6"/>
        <v>2009</v>
      </c>
      <c r="D29">
        <f t="shared" si="7"/>
        <v>5</v>
      </c>
      <c r="E29" s="19">
        <f t="shared" si="7"/>
        <v>12</v>
      </c>
      <c r="F29">
        <f t="shared" si="7"/>
        <v>9</v>
      </c>
      <c r="G29">
        <f t="shared" si="7"/>
        <v>1</v>
      </c>
      <c r="H29">
        <f t="shared" si="7"/>
        <v>2</v>
      </c>
      <c r="I29" s="20">
        <f t="shared" si="7"/>
        <v>12</v>
      </c>
      <c r="J29">
        <f>RANK(K11,K$7:K$22,K$2)</f>
        <v>5</v>
      </c>
      <c r="K29">
        <f t="shared" si="4"/>
        <v>192044</v>
      </c>
      <c r="L29">
        <f t="shared" si="5"/>
        <v>202064.5</v>
      </c>
    </row>
    <row r="30" spans="1:13" x14ac:dyDescent="0.3">
      <c r="B30">
        <f t="shared" si="6"/>
        <v>2010</v>
      </c>
      <c r="D30">
        <f t="shared" si="7"/>
        <v>8</v>
      </c>
      <c r="E30" s="19">
        <f t="shared" si="7"/>
        <v>11</v>
      </c>
      <c r="F30">
        <f t="shared" si="7"/>
        <v>11</v>
      </c>
      <c r="G30">
        <f t="shared" si="7"/>
        <v>3</v>
      </c>
      <c r="H30">
        <f t="shared" si="7"/>
        <v>2</v>
      </c>
      <c r="I30" s="20">
        <f t="shared" si="7"/>
        <v>11</v>
      </c>
      <c r="J30">
        <f>RANK(K12,K$7:K$22,K$2)</f>
        <v>8</v>
      </c>
      <c r="K30">
        <f t="shared" si="4"/>
        <v>494090</v>
      </c>
      <c r="L30">
        <f t="shared" si="5"/>
        <v>470161</v>
      </c>
    </row>
    <row r="31" spans="1:13" x14ac:dyDescent="0.3">
      <c r="B31">
        <f t="shared" si="6"/>
        <v>2011</v>
      </c>
      <c r="D31">
        <f t="shared" si="7"/>
        <v>8</v>
      </c>
      <c r="E31" s="19">
        <f t="shared" si="7"/>
        <v>10</v>
      </c>
      <c r="F31">
        <f t="shared" si="7"/>
        <v>8</v>
      </c>
      <c r="G31">
        <f t="shared" si="7"/>
        <v>7</v>
      </c>
      <c r="H31">
        <f t="shared" si="7"/>
        <v>2</v>
      </c>
      <c r="I31" s="20">
        <f t="shared" si="7"/>
        <v>10</v>
      </c>
      <c r="J31">
        <f>RANK(K13,K$7:K$22,K$2)</f>
        <v>8</v>
      </c>
      <c r="K31">
        <f t="shared" si="4"/>
        <v>552727</v>
      </c>
      <c r="L31">
        <f t="shared" si="5"/>
        <v>491582</v>
      </c>
    </row>
    <row r="32" spans="1:13" x14ac:dyDescent="0.3">
      <c r="B32">
        <f t="shared" si="6"/>
        <v>2012</v>
      </c>
      <c r="D32">
        <f t="shared" si="7"/>
        <v>8</v>
      </c>
      <c r="E32" s="19">
        <f t="shared" si="7"/>
        <v>9</v>
      </c>
      <c r="F32">
        <f t="shared" si="7"/>
        <v>10</v>
      </c>
      <c r="G32">
        <f t="shared" si="7"/>
        <v>15</v>
      </c>
      <c r="H32">
        <f t="shared" si="7"/>
        <v>2</v>
      </c>
      <c r="I32" s="20">
        <f t="shared" si="7"/>
        <v>9</v>
      </c>
      <c r="J32">
        <f>RANK(K14,K$7:K$22,K$2)</f>
        <v>8</v>
      </c>
      <c r="K32">
        <f t="shared" si="4"/>
        <v>572930</v>
      </c>
      <c r="L32">
        <f t="shared" si="5"/>
        <v>445730.4</v>
      </c>
    </row>
    <row r="33" spans="2:23" x14ac:dyDescent="0.3">
      <c r="B33">
        <f t="shared" si="6"/>
        <v>2013</v>
      </c>
      <c r="D33">
        <f t="shared" si="7"/>
        <v>8</v>
      </c>
      <c r="E33" s="19">
        <f t="shared" si="7"/>
        <v>8</v>
      </c>
      <c r="F33">
        <f t="shared" si="7"/>
        <v>12</v>
      </c>
      <c r="G33">
        <f t="shared" si="7"/>
        <v>16</v>
      </c>
      <c r="H33">
        <f t="shared" si="7"/>
        <v>2</v>
      </c>
      <c r="I33" s="20">
        <f t="shared" si="7"/>
        <v>8</v>
      </c>
      <c r="J33">
        <f>RANK(K15,K$7:K$22,K$2)</f>
        <v>8</v>
      </c>
      <c r="K33">
        <f t="shared" si="4"/>
        <v>259784</v>
      </c>
      <c r="L33">
        <f t="shared" si="5"/>
        <v>372285.5</v>
      </c>
    </row>
    <row r="34" spans="2:23" x14ac:dyDescent="0.3">
      <c r="B34">
        <f t="shared" si="6"/>
        <v>2014</v>
      </c>
      <c r="D34">
        <f t="shared" si="7"/>
        <v>8</v>
      </c>
      <c r="E34" s="19">
        <f t="shared" si="7"/>
        <v>7</v>
      </c>
      <c r="F34">
        <f t="shared" si="7"/>
        <v>7</v>
      </c>
      <c r="G34">
        <f t="shared" si="7"/>
        <v>14</v>
      </c>
      <c r="H34">
        <f t="shared" si="7"/>
        <v>2</v>
      </c>
      <c r="I34" s="20">
        <f t="shared" si="7"/>
        <v>7</v>
      </c>
      <c r="J34">
        <f>RANK(K16,K$7:K$22,K$2)</f>
        <v>8</v>
      </c>
      <c r="K34">
        <f t="shared" si="4"/>
        <v>436288</v>
      </c>
      <c r="L34">
        <f t="shared" si="5"/>
        <v>501623.7</v>
      </c>
    </row>
    <row r="35" spans="2:23" x14ac:dyDescent="0.3">
      <c r="B35">
        <f t="shared" si="6"/>
        <v>2015</v>
      </c>
      <c r="D35">
        <f t="shared" si="7"/>
        <v>4</v>
      </c>
      <c r="E35" s="19">
        <f t="shared" si="7"/>
        <v>6</v>
      </c>
      <c r="F35">
        <f t="shared" si="7"/>
        <v>1</v>
      </c>
      <c r="G35">
        <f t="shared" si="7"/>
        <v>13</v>
      </c>
      <c r="H35">
        <f t="shared" si="7"/>
        <v>2</v>
      </c>
      <c r="I35" s="20">
        <f t="shared" si="7"/>
        <v>6</v>
      </c>
      <c r="J35">
        <f>RANK(K17,K$7:K$22,K$2)</f>
        <v>4</v>
      </c>
      <c r="K35">
        <f t="shared" si="4"/>
        <v>570201</v>
      </c>
      <c r="L35">
        <f t="shared" si="5"/>
        <v>589603.6</v>
      </c>
    </row>
    <row r="36" spans="2:23" x14ac:dyDescent="0.3">
      <c r="B36">
        <f t="shared" si="6"/>
        <v>2016</v>
      </c>
      <c r="D36">
        <f t="shared" si="7"/>
        <v>5</v>
      </c>
      <c r="E36" s="19">
        <f t="shared" si="7"/>
        <v>3</v>
      </c>
      <c r="F36">
        <f t="shared" si="7"/>
        <v>2</v>
      </c>
      <c r="G36">
        <f t="shared" si="7"/>
        <v>12</v>
      </c>
      <c r="H36">
        <f t="shared" si="7"/>
        <v>2</v>
      </c>
      <c r="I36" s="20">
        <f t="shared" si="7"/>
        <v>5</v>
      </c>
      <c r="J36">
        <f>RANK(K18,K$7:K$22,K$2)</f>
        <v>5</v>
      </c>
      <c r="K36">
        <f t="shared" si="4"/>
        <v>734146</v>
      </c>
      <c r="L36">
        <f t="shared" si="5"/>
        <v>729802.8</v>
      </c>
    </row>
    <row r="37" spans="2:23" x14ac:dyDescent="0.3">
      <c r="B37">
        <f t="shared" si="6"/>
        <v>2017</v>
      </c>
      <c r="D37">
        <f t="shared" si="7"/>
        <v>5</v>
      </c>
      <c r="E37" s="19">
        <f t="shared" si="7"/>
        <v>4</v>
      </c>
      <c r="F37">
        <f t="shared" si="7"/>
        <v>5</v>
      </c>
      <c r="G37">
        <f t="shared" si="7"/>
        <v>11</v>
      </c>
      <c r="H37">
        <f t="shared" si="7"/>
        <v>2</v>
      </c>
      <c r="I37" s="20">
        <f t="shared" si="7"/>
        <v>4</v>
      </c>
      <c r="J37">
        <f>RANK(K19,K$7:K$22,K$2)</f>
        <v>5</v>
      </c>
      <c r="K37">
        <f t="shared" si="4"/>
        <v>720182</v>
      </c>
      <c r="L37">
        <f t="shared" si="5"/>
        <v>701030</v>
      </c>
    </row>
    <row r="38" spans="2:23" x14ac:dyDescent="0.3">
      <c r="B38">
        <f t="shared" si="6"/>
        <v>2018</v>
      </c>
      <c r="D38">
        <f t="shared" si="7"/>
        <v>3</v>
      </c>
      <c r="E38" s="19">
        <f t="shared" si="7"/>
        <v>5</v>
      </c>
      <c r="F38">
        <f t="shared" si="7"/>
        <v>3</v>
      </c>
      <c r="G38">
        <f t="shared" si="7"/>
        <v>8</v>
      </c>
      <c r="H38">
        <f t="shared" si="7"/>
        <v>2</v>
      </c>
      <c r="I38" s="20">
        <f t="shared" si="7"/>
        <v>3</v>
      </c>
      <c r="J38">
        <f>RANK(K20,K$7:K$22,K$2)</f>
        <v>3</v>
      </c>
      <c r="K38">
        <f t="shared" si="4"/>
        <v>602060</v>
      </c>
      <c r="L38">
        <f t="shared" si="5"/>
        <v>598498.19999999995</v>
      </c>
    </row>
    <row r="39" spans="2:23" x14ac:dyDescent="0.3">
      <c r="B39">
        <f t="shared" si="6"/>
        <v>2019</v>
      </c>
      <c r="D39">
        <f t="shared" si="7"/>
        <v>2</v>
      </c>
      <c r="E39" s="19">
        <f t="shared" si="7"/>
        <v>2</v>
      </c>
      <c r="F39">
        <f t="shared" si="7"/>
        <v>6</v>
      </c>
      <c r="G39">
        <f t="shared" si="7"/>
        <v>10</v>
      </c>
      <c r="H39">
        <f t="shared" si="7"/>
        <v>2</v>
      </c>
      <c r="I39" s="20">
        <f t="shared" si="7"/>
        <v>2</v>
      </c>
      <c r="J39">
        <f>RANK(K21,K$7:K$22,K$2)</f>
        <v>2</v>
      </c>
      <c r="K39">
        <f t="shared" si="4"/>
        <v>612231</v>
      </c>
      <c r="L39">
        <f t="shared" si="5"/>
        <v>647786.4</v>
      </c>
    </row>
    <row r="40" spans="2:23" x14ac:dyDescent="0.3">
      <c r="B40">
        <f t="shared" si="6"/>
        <v>2020</v>
      </c>
      <c r="D40">
        <f t="shared" si="7"/>
        <v>1</v>
      </c>
      <c r="E40" s="19">
        <f t="shared" si="7"/>
        <v>1</v>
      </c>
      <c r="F40">
        <f t="shared" si="7"/>
        <v>4</v>
      </c>
      <c r="G40">
        <f t="shared" si="7"/>
        <v>5</v>
      </c>
      <c r="H40">
        <f t="shared" si="7"/>
        <v>1</v>
      </c>
      <c r="I40" s="20">
        <f t="shared" si="7"/>
        <v>1</v>
      </c>
      <c r="J40">
        <f>RANK(K22,K$7:K$22,K$2)</f>
        <v>1</v>
      </c>
      <c r="K40">
        <f t="shared" si="4"/>
        <v>690222</v>
      </c>
      <c r="L40">
        <f t="shared" si="5"/>
        <v>701030</v>
      </c>
    </row>
    <row r="41" spans="2:23" x14ac:dyDescent="0.3">
      <c r="B41" s="6">
        <v>2021</v>
      </c>
      <c r="C41" s="6"/>
      <c r="D41" s="6" t="s">
        <v>131</v>
      </c>
      <c r="E41" s="6" t="s">
        <v>131</v>
      </c>
      <c r="F41" s="6" t="s">
        <v>132</v>
      </c>
      <c r="G41" s="6" t="s">
        <v>133</v>
      </c>
      <c r="H41" s="6">
        <v>1</v>
      </c>
      <c r="I41" s="6" t="s">
        <v>131</v>
      </c>
      <c r="J41" s="6" t="s">
        <v>131</v>
      </c>
      <c r="K41" s="51">
        <f>K91</f>
        <v>780826.35625000007</v>
      </c>
    </row>
    <row r="42" spans="2:23" x14ac:dyDescent="0.3">
      <c r="B42" t="s">
        <v>34</v>
      </c>
      <c r="C42" s="23"/>
      <c r="D42" s="23">
        <f>CORREL(D7:D22,$K$25:$K$40)</f>
        <v>0.80366269417301661</v>
      </c>
      <c r="E42" s="23">
        <f t="shared" ref="E42:J42" si="8">CORREL(E7:E22,$K$25:$K$40)</f>
        <v>0.88187756511158744</v>
      </c>
      <c r="F42" s="23">
        <f t="shared" si="8"/>
        <v>0.84501133209818458</v>
      </c>
      <c r="G42" s="24">
        <f t="shared" si="8"/>
        <v>-0.24692226197804687</v>
      </c>
      <c r="H42" s="23">
        <f t="shared" si="8"/>
        <v>0.28926489202583788</v>
      </c>
      <c r="I42" s="23">
        <f t="shared" si="8"/>
        <v>-0.87225129240590382</v>
      </c>
      <c r="J42" s="23">
        <f t="shared" si="8"/>
        <v>-0.87225129240590382</v>
      </c>
      <c r="K42" s="23"/>
      <c r="L42" s="22">
        <f>CORREL(L25:L40,K25:K40)</f>
        <v>0.9760152783699757</v>
      </c>
    </row>
    <row r="43" spans="2:23" x14ac:dyDescent="0.3">
      <c r="B43" t="str">
        <f>B2</f>
        <v>Y1 - irány</v>
      </c>
      <c r="D43">
        <f t="shared" ref="D43:I43" si="9">D2</f>
        <v>0</v>
      </c>
      <c r="E43">
        <f t="shared" si="9"/>
        <v>0</v>
      </c>
      <c r="F43">
        <f t="shared" si="9"/>
        <v>0</v>
      </c>
      <c r="G43" s="30">
        <f t="shared" si="9"/>
        <v>0</v>
      </c>
      <c r="H43" s="26">
        <f t="shared" si="9"/>
        <v>0</v>
      </c>
      <c r="I43" s="26">
        <f t="shared" si="9"/>
        <v>1</v>
      </c>
      <c r="J43">
        <f>K2</f>
        <v>1</v>
      </c>
      <c r="K43" t="str">
        <f>L2</f>
        <v>nincs</v>
      </c>
    </row>
    <row r="44" spans="2:23" x14ac:dyDescent="0.3">
      <c r="D44" t="str">
        <f t="shared" ref="D44:L44" si="10">D24</f>
        <v>létszám (…)</v>
      </c>
      <c r="E44" t="str">
        <f t="shared" si="10"/>
        <v>saját tőke</v>
      </c>
      <c r="F44" t="str">
        <f t="shared" si="10"/>
        <v>igénybe vett szolgáltatások értéke</v>
      </c>
      <c r="G44" t="str">
        <f t="shared" si="10"/>
        <v>partnerek száma</v>
      </c>
      <c r="H44" t="str">
        <f t="shared" si="10"/>
        <v>online% (FTE)</v>
      </c>
      <c r="I44" t="str">
        <f t="shared" si="10"/>
        <v>log és robot</v>
      </c>
      <c r="J44" t="str">
        <f t="shared" si="10"/>
        <v>1 főre jutó/iroda nm</v>
      </c>
      <c r="K44" t="str">
        <f t="shared" si="10"/>
        <v>befektetett eszközök</v>
      </c>
    </row>
    <row r="48" spans="2:23" ht="18" x14ac:dyDescent="0.3">
      <c r="B48" s="31"/>
      <c r="W48" s="31"/>
    </row>
    <row r="49" spans="2:34" x14ac:dyDescent="0.3">
      <c r="B49" s="32"/>
      <c r="W49" s="32"/>
    </row>
    <row r="52" spans="2:34" ht="36" x14ac:dyDescent="0.3">
      <c r="B52" s="33" t="s">
        <v>46</v>
      </c>
      <c r="C52" s="34">
        <v>6933427</v>
      </c>
      <c r="D52" s="33" t="s">
        <v>47</v>
      </c>
      <c r="E52" s="34">
        <v>16</v>
      </c>
      <c r="F52" s="33" t="s">
        <v>48</v>
      </c>
      <c r="G52" s="34">
        <v>7</v>
      </c>
      <c r="H52" s="33" t="s">
        <v>49</v>
      </c>
      <c r="I52" s="34">
        <v>16</v>
      </c>
      <c r="J52" s="33" t="s">
        <v>50</v>
      </c>
      <c r="K52" s="34">
        <v>0</v>
      </c>
      <c r="L52" s="33" t="s">
        <v>51</v>
      </c>
      <c r="M52" s="34" t="s">
        <v>52</v>
      </c>
      <c r="W52" s="33" t="s">
        <v>46</v>
      </c>
      <c r="X52" s="34">
        <v>8575628</v>
      </c>
      <c r="Y52" s="33" t="s">
        <v>47</v>
      </c>
      <c r="Z52" s="34">
        <v>16</v>
      </c>
      <c r="AA52" s="33" t="s">
        <v>48</v>
      </c>
      <c r="AB52" s="34">
        <v>7</v>
      </c>
      <c r="AC52" s="33" t="s">
        <v>49</v>
      </c>
      <c r="AD52" s="34">
        <v>16</v>
      </c>
      <c r="AE52" s="33" t="s">
        <v>50</v>
      </c>
      <c r="AF52" s="34">
        <v>0</v>
      </c>
      <c r="AG52" s="33" t="s">
        <v>51</v>
      </c>
      <c r="AH52" s="34" t="s">
        <v>134</v>
      </c>
    </row>
    <row r="53" spans="2:34" ht="18.600000000000001" thickBot="1" x14ac:dyDescent="0.35">
      <c r="B53" s="31"/>
      <c r="W53" s="31"/>
    </row>
    <row r="54" spans="2:34" ht="15" thickBot="1" x14ac:dyDescent="0.35">
      <c r="B54" s="35" t="s">
        <v>53</v>
      </c>
      <c r="C54" s="35" t="s">
        <v>54</v>
      </c>
      <c r="D54" s="35" t="s">
        <v>55</v>
      </c>
      <c r="E54" s="35" t="s">
        <v>56</v>
      </c>
      <c r="F54" s="35" t="s">
        <v>57</v>
      </c>
      <c r="G54" s="35" t="s">
        <v>58</v>
      </c>
      <c r="H54" s="35" t="s">
        <v>59</v>
      </c>
      <c r="I54" s="35" t="s">
        <v>60</v>
      </c>
      <c r="J54" s="35" t="s">
        <v>61</v>
      </c>
      <c r="W54" s="35" t="s">
        <v>53</v>
      </c>
      <c r="X54" s="35" t="s">
        <v>54</v>
      </c>
      <c r="Y54" s="35" t="s">
        <v>55</v>
      </c>
      <c r="Z54" s="35" t="s">
        <v>56</v>
      </c>
      <c r="AA54" s="35" t="s">
        <v>57</v>
      </c>
      <c r="AB54" s="35" t="s">
        <v>58</v>
      </c>
      <c r="AC54" s="35" t="s">
        <v>59</v>
      </c>
      <c r="AD54" s="35" t="s">
        <v>60</v>
      </c>
      <c r="AE54" s="35" t="s">
        <v>61</v>
      </c>
    </row>
    <row r="55" spans="2:34" ht="15" thickBot="1" x14ac:dyDescent="0.35">
      <c r="B55" s="35" t="s">
        <v>62</v>
      </c>
      <c r="C55" s="36">
        <v>16</v>
      </c>
      <c r="D55" s="36">
        <v>16</v>
      </c>
      <c r="E55" s="36">
        <v>16</v>
      </c>
      <c r="F55" s="36">
        <v>6</v>
      </c>
      <c r="G55" s="36">
        <v>2</v>
      </c>
      <c r="H55" s="36">
        <v>16</v>
      </c>
      <c r="I55" s="36">
        <v>16</v>
      </c>
      <c r="J55" s="36">
        <v>64052</v>
      </c>
      <c r="M55">
        <f>17-C55</f>
        <v>1</v>
      </c>
      <c r="N55">
        <f t="shared" ref="N55:N70" si="11">17-D55</f>
        <v>1</v>
      </c>
      <c r="O55">
        <f t="shared" ref="O55:O70" si="12">17-E55</f>
        <v>1</v>
      </c>
      <c r="P55">
        <f t="shared" ref="P55:P70" si="13">17-F55</f>
        <v>11</v>
      </c>
      <c r="Q55">
        <f t="shared" ref="Q55:Q70" si="14">17-G55</f>
        <v>15</v>
      </c>
      <c r="R55">
        <f t="shared" ref="R55:R70" si="15">17-H55</f>
        <v>1</v>
      </c>
      <c r="S55">
        <f t="shared" ref="S55:S70" si="16">17-I55</f>
        <v>1</v>
      </c>
      <c r="T55">
        <f>J55</f>
        <v>64052</v>
      </c>
      <c r="W55" s="35" t="s">
        <v>62</v>
      </c>
      <c r="X55" s="36">
        <v>1</v>
      </c>
      <c r="Y55" s="36">
        <v>1</v>
      </c>
      <c r="Z55" s="36">
        <v>1</v>
      </c>
      <c r="AA55" s="36">
        <v>11</v>
      </c>
      <c r="AB55" s="36">
        <v>15</v>
      </c>
      <c r="AC55" s="36">
        <v>1</v>
      </c>
      <c r="AD55" s="36">
        <v>1</v>
      </c>
      <c r="AE55" s="36">
        <v>64052</v>
      </c>
    </row>
    <row r="56" spans="2:34" ht="15" thickBot="1" x14ac:dyDescent="0.35">
      <c r="B56" s="35" t="s">
        <v>63</v>
      </c>
      <c r="C56" s="36">
        <v>15</v>
      </c>
      <c r="D56" s="36">
        <v>15</v>
      </c>
      <c r="E56" s="36">
        <v>15</v>
      </c>
      <c r="F56" s="36">
        <v>9</v>
      </c>
      <c r="G56" s="36">
        <v>2</v>
      </c>
      <c r="H56" s="36">
        <v>15</v>
      </c>
      <c r="I56" s="36">
        <v>15</v>
      </c>
      <c r="J56" s="36">
        <v>83712</v>
      </c>
      <c r="M56">
        <f t="shared" ref="M56:M70" si="17">17-C56</f>
        <v>2</v>
      </c>
      <c r="N56">
        <f t="shared" si="11"/>
        <v>2</v>
      </c>
      <c r="O56">
        <f t="shared" si="12"/>
        <v>2</v>
      </c>
      <c r="P56">
        <f t="shared" si="13"/>
        <v>8</v>
      </c>
      <c r="Q56">
        <f t="shared" si="14"/>
        <v>15</v>
      </c>
      <c r="R56">
        <f t="shared" si="15"/>
        <v>2</v>
      </c>
      <c r="S56">
        <f t="shared" si="16"/>
        <v>2</v>
      </c>
      <c r="T56">
        <f t="shared" ref="T56:T70" si="18">J56</f>
        <v>83712</v>
      </c>
      <c r="W56" s="35" t="s">
        <v>63</v>
      </c>
      <c r="X56" s="36">
        <v>2</v>
      </c>
      <c r="Y56" s="36">
        <v>2</v>
      </c>
      <c r="Z56" s="36">
        <v>2</v>
      </c>
      <c r="AA56" s="36">
        <v>8</v>
      </c>
      <c r="AB56" s="36">
        <v>15</v>
      </c>
      <c r="AC56" s="36">
        <v>2</v>
      </c>
      <c r="AD56" s="36">
        <v>2</v>
      </c>
      <c r="AE56" s="36">
        <v>83712</v>
      </c>
    </row>
    <row r="57" spans="2:34" ht="15" thickBot="1" x14ac:dyDescent="0.35">
      <c r="B57" s="35" t="s">
        <v>64</v>
      </c>
      <c r="C57" s="36">
        <v>14</v>
      </c>
      <c r="D57" s="36">
        <v>14</v>
      </c>
      <c r="E57" s="36">
        <v>14</v>
      </c>
      <c r="F57" s="36">
        <v>4</v>
      </c>
      <c r="G57" s="36">
        <v>2</v>
      </c>
      <c r="H57" s="36">
        <v>14</v>
      </c>
      <c r="I57" s="36">
        <v>14</v>
      </c>
      <c r="J57" s="36">
        <v>126455</v>
      </c>
      <c r="M57">
        <f t="shared" si="17"/>
        <v>3</v>
      </c>
      <c r="N57">
        <f t="shared" si="11"/>
        <v>3</v>
      </c>
      <c r="O57">
        <f t="shared" si="12"/>
        <v>3</v>
      </c>
      <c r="P57">
        <f t="shared" si="13"/>
        <v>13</v>
      </c>
      <c r="Q57">
        <f t="shared" si="14"/>
        <v>15</v>
      </c>
      <c r="R57">
        <f t="shared" si="15"/>
        <v>3</v>
      </c>
      <c r="S57">
        <f t="shared" si="16"/>
        <v>3</v>
      </c>
      <c r="T57">
        <f t="shared" si="18"/>
        <v>126455</v>
      </c>
      <c r="W57" s="35" t="s">
        <v>64</v>
      </c>
      <c r="X57" s="36">
        <v>3</v>
      </c>
      <c r="Y57" s="36">
        <v>3</v>
      </c>
      <c r="Z57" s="36">
        <v>3</v>
      </c>
      <c r="AA57" s="36">
        <v>13</v>
      </c>
      <c r="AB57" s="36">
        <v>15</v>
      </c>
      <c r="AC57" s="36">
        <v>3</v>
      </c>
      <c r="AD57" s="36">
        <v>3</v>
      </c>
      <c r="AE57" s="36">
        <v>126455</v>
      </c>
    </row>
    <row r="58" spans="2:34" ht="15" thickBot="1" x14ac:dyDescent="0.35">
      <c r="B58" s="35" t="s">
        <v>65</v>
      </c>
      <c r="C58" s="36">
        <v>13</v>
      </c>
      <c r="D58" s="36">
        <v>13</v>
      </c>
      <c r="E58" s="36">
        <v>13</v>
      </c>
      <c r="F58" s="36">
        <v>2</v>
      </c>
      <c r="G58" s="36">
        <v>2</v>
      </c>
      <c r="H58" s="36">
        <v>13</v>
      </c>
      <c r="I58" s="36">
        <v>13</v>
      </c>
      <c r="J58" s="36">
        <v>214490</v>
      </c>
      <c r="M58">
        <f t="shared" si="17"/>
        <v>4</v>
      </c>
      <c r="N58">
        <f t="shared" si="11"/>
        <v>4</v>
      </c>
      <c r="O58">
        <f t="shared" si="12"/>
        <v>4</v>
      </c>
      <c r="P58">
        <f t="shared" si="13"/>
        <v>15</v>
      </c>
      <c r="Q58">
        <f t="shared" si="14"/>
        <v>15</v>
      </c>
      <c r="R58">
        <f t="shared" si="15"/>
        <v>4</v>
      </c>
      <c r="S58">
        <f t="shared" si="16"/>
        <v>4</v>
      </c>
      <c r="T58">
        <f t="shared" si="18"/>
        <v>214490</v>
      </c>
      <c r="W58" s="35" t="s">
        <v>65</v>
      </c>
      <c r="X58" s="36">
        <v>4</v>
      </c>
      <c r="Y58" s="36">
        <v>4</v>
      </c>
      <c r="Z58" s="36">
        <v>4</v>
      </c>
      <c r="AA58" s="36">
        <v>15</v>
      </c>
      <c r="AB58" s="36">
        <v>15</v>
      </c>
      <c r="AC58" s="36">
        <v>4</v>
      </c>
      <c r="AD58" s="36">
        <v>4</v>
      </c>
      <c r="AE58" s="36">
        <v>214490</v>
      </c>
    </row>
    <row r="59" spans="2:34" ht="15" thickBot="1" x14ac:dyDescent="0.35">
      <c r="B59" s="35" t="s">
        <v>66</v>
      </c>
      <c r="C59" s="36">
        <v>5</v>
      </c>
      <c r="D59" s="36">
        <v>12</v>
      </c>
      <c r="E59" s="36">
        <v>9</v>
      </c>
      <c r="F59" s="36">
        <v>1</v>
      </c>
      <c r="G59" s="36">
        <v>2</v>
      </c>
      <c r="H59" s="36">
        <v>12</v>
      </c>
      <c r="I59" s="36">
        <v>5</v>
      </c>
      <c r="J59" s="36">
        <v>192044</v>
      </c>
      <c r="M59">
        <f t="shared" si="17"/>
        <v>12</v>
      </c>
      <c r="N59">
        <f t="shared" si="11"/>
        <v>5</v>
      </c>
      <c r="O59">
        <f t="shared" si="12"/>
        <v>8</v>
      </c>
      <c r="P59">
        <f t="shared" si="13"/>
        <v>16</v>
      </c>
      <c r="Q59">
        <f t="shared" si="14"/>
        <v>15</v>
      </c>
      <c r="R59">
        <f t="shared" si="15"/>
        <v>5</v>
      </c>
      <c r="S59">
        <f t="shared" si="16"/>
        <v>12</v>
      </c>
      <c r="T59">
        <f t="shared" si="18"/>
        <v>192044</v>
      </c>
      <c r="W59" s="35" t="s">
        <v>66</v>
      </c>
      <c r="X59" s="36">
        <v>12</v>
      </c>
      <c r="Y59" s="36">
        <v>5</v>
      </c>
      <c r="Z59" s="36">
        <v>8</v>
      </c>
      <c r="AA59" s="36">
        <v>16</v>
      </c>
      <c r="AB59" s="36">
        <v>15</v>
      </c>
      <c r="AC59" s="36">
        <v>5</v>
      </c>
      <c r="AD59" s="36">
        <v>12</v>
      </c>
      <c r="AE59" s="36">
        <v>192044</v>
      </c>
    </row>
    <row r="60" spans="2:34" ht="15" thickBot="1" x14ac:dyDescent="0.35">
      <c r="B60" s="35" t="s">
        <v>67</v>
      </c>
      <c r="C60" s="36">
        <v>8</v>
      </c>
      <c r="D60" s="36">
        <v>11</v>
      </c>
      <c r="E60" s="36">
        <v>11</v>
      </c>
      <c r="F60" s="36">
        <v>3</v>
      </c>
      <c r="G60" s="36">
        <v>2</v>
      </c>
      <c r="H60" s="36">
        <v>11</v>
      </c>
      <c r="I60" s="36">
        <v>8</v>
      </c>
      <c r="J60" s="36">
        <v>494090</v>
      </c>
      <c r="M60">
        <f t="shared" si="17"/>
        <v>9</v>
      </c>
      <c r="N60">
        <f t="shared" si="11"/>
        <v>6</v>
      </c>
      <c r="O60">
        <f t="shared" si="12"/>
        <v>6</v>
      </c>
      <c r="P60">
        <f t="shared" si="13"/>
        <v>14</v>
      </c>
      <c r="Q60">
        <f t="shared" si="14"/>
        <v>15</v>
      </c>
      <c r="R60">
        <f t="shared" si="15"/>
        <v>6</v>
      </c>
      <c r="S60">
        <f t="shared" si="16"/>
        <v>9</v>
      </c>
      <c r="T60">
        <f t="shared" si="18"/>
        <v>494090</v>
      </c>
      <c r="W60" s="35" t="s">
        <v>67</v>
      </c>
      <c r="X60" s="36">
        <v>9</v>
      </c>
      <c r="Y60" s="36">
        <v>6</v>
      </c>
      <c r="Z60" s="36">
        <v>6</v>
      </c>
      <c r="AA60" s="36">
        <v>14</v>
      </c>
      <c r="AB60" s="36">
        <v>15</v>
      </c>
      <c r="AC60" s="36">
        <v>6</v>
      </c>
      <c r="AD60" s="36">
        <v>9</v>
      </c>
      <c r="AE60" s="36">
        <v>494090</v>
      </c>
    </row>
    <row r="61" spans="2:34" ht="15" thickBot="1" x14ac:dyDescent="0.35">
      <c r="B61" s="35" t="s">
        <v>68</v>
      </c>
      <c r="C61" s="36">
        <v>8</v>
      </c>
      <c r="D61" s="36">
        <v>10</v>
      </c>
      <c r="E61" s="36">
        <v>8</v>
      </c>
      <c r="F61" s="36">
        <v>7</v>
      </c>
      <c r="G61" s="36">
        <v>2</v>
      </c>
      <c r="H61" s="36">
        <v>10</v>
      </c>
      <c r="I61" s="36">
        <v>8</v>
      </c>
      <c r="J61" s="36">
        <v>552727</v>
      </c>
      <c r="M61">
        <f t="shared" si="17"/>
        <v>9</v>
      </c>
      <c r="N61">
        <f t="shared" si="11"/>
        <v>7</v>
      </c>
      <c r="O61">
        <f t="shared" si="12"/>
        <v>9</v>
      </c>
      <c r="P61">
        <f t="shared" si="13"/>
        <v>10</v>
      </c>
      <c r="Q61">
        <f t="shared" si="14"/>
        <v>15</v>
      </c>
      <c r="R61">
        <f t="shared" si="15"/>
        <v>7</v>
      </c>
      <c r="S61">
        <f t="shared" si="16"/>
        <v>9</v>
      </c>
      <c r="T61">
        <f t="shared" si="18"/>
        <v>552727</v>
      </c>
      <c r="W61" s="35" t="s">
        <v>68</v>
      </c>
      <c r="X61" s="36">
        <v>9</v>
      </c>
      <c r="Y61" s="36">
        <v>7</v>
      </c>
      <c r="Z61" s="36">
        <v>9</v>
      </c>
      <c r="AA61" s="36">
        <v>10</v>
      </c>
      <c r="AB61" s="36">
        <v>15</v>
      </c>
      <c r="AC61" s="36">
        <v>7</v>
      </c>
      <c r="AD61" s="36">
        <v>9</v>
      </c>
      <c r="AE61" s="36">
        <v>552727</v>
      </c>
    </row>
    <row r="62" spans="2:34" ht="15" thickBot="1" x14ac:dyDescent="0.35">
      <c r="B62" s="35" t="s">
        <v>69</v>
      </c>
      <c r="C62" s="36">
        <v>8</v>
      </c>
      <c r="D62" s="36">
        <v>9</v>
      </c>
      <c r="E62" s="36">
        <v>10</v>
      </c>
      <c r="F62" s="36">
        <v>15</v>
      </c>
      <c r="G62" s="36">
        <v>2</v>
      </c>
      <c r="H62" s="36">
        <v>9</v>
      </c>
      <c r="I62" s="36">
        <v>8</v>
      </c>
      <c r="J62" s="36">
        <v>572930</v>
      </c>
      <c r="M62">
        <f t="shared" si="17"/>
        <v>9</v>
      </c>
      <c r="N62">
        <f t="shared" si="11"/>
        <v>8</v>
      </c>
      <c r="O62">
        <f t="shared" si="12"/>
        <v>7</v>
      </c>
      <c r="P62">
        <f t="shared" si="13"/>
        <v>2</v>
      </c>
      <c r="Q62">
        <f t="shared" si="14"/>
        <v>15</v>
      </c>
      <c r="R62">
        <f t="shared" si="15"/>
        <v>8</v>
      </c>
      <c r="S62">
        <f t="shared" si="16"/>
        <v>9</v>
      </c>
      <c r="T62">
        <f t="shared" si="18"/>
        <v>572930</v>
      </c>
      <c r="W62" s="35" t="s">
        <v>69</v>
      </c>
      <c r="X62" s="36">
        <v>9</v>
      </c>
      <c r="Y62" s="36">
        <v>8</v>
      </c>
      <c r="Z62" s="36">
        <v>7</v>
      </c>
      <c r="AA62" s="36">
        <v>2</v>
      </c>
      <c r="AB62" s="36">
        <v>15</v>
      </c>
      <c r="AC62" s="36">
        <v>8</v>
      </c>
      <c r="AD62" s="36">
        <v>9</v>
      </c>
      <c r="AE62" s="36">
        <v>572930</v>
      </c>
    </row>
    <row r="63" spans="2:34" ht="15" thickBot="1" x14ac:dyDescent="0.35">
      <c r="B63" s="35" t="s">
        <v>70</v>
      </c>
      <c r="C63" s="36">
        <v>8</v>
      </c>
      <c r="D63" s="36">
        <v>8</v>
      </c>
      <c r="E63" s="36">
        <v>12</v>
      </c>
      <c r="F63" s="36">
        <v>16</v>
      </c>
      <c r="G63" s="36">
        <v>2</v>
      </c>
      <c r="H63" s="36">
        <v>8</v>
      </c>
      <c r="I63" s="36">
        <v>8</v>
      </c>
      <c r="J63" s="36">
        <v>259784</v>
      </c>
      <c r="M63">
        <f t="shared" si="17"/>
        <v>9</v>
      </c>
      <c r="N63">
        <f t="shared" si="11"/>
        <v>9</v>
      </c>
      <c r="O63">
        <f t="shared" si="12"/>
        <v>5</v>
      </c>
      <c r="P63">
        <f t="shared" si="13"/>
        <v>1</v>
      </c>
      <c r="Q63">
        <f t="shared" si="14"/>
        <v>15</v>
      </c>
      <c r="R63">
        <f t="shared" si="15"/>
        <v>9</v>
      </c>
      <c r="S63">
        <f t="shared" si="16"/>
        <v>9</v>
      </c>
      <c r="T63">
        <f t="shared" si="18"/>
        <v>259784</v>
      </c>
      <c r="W63" s="35" t="s">
        <v>70</v>
      </c>
      <c r="X63" s="36">
        <v>9</v>
      </c>
      <c r="Y63" s="36">
        <v>9</v>
      </c>
      <c r="Z63" s="36">
        <v>5</v>
      </c>
      <c r="AA63" s="36">
        <v>1</v>
      </c>
      <c r="AB63" s="36">
        <v>15</v>
      </c>
      <c r="AC63" s="36">
        <v>9</v>
      </c>
      <c r="AD63" s="36">
        <v>9</v>
      </c>
      <c r="AE63" s="36">
        <v>259784</v>
      </c>
    </row>
    <row r="64" spans="2:34" ht="15" thickBot="1" x14ac:dyDescent="0.35">
      <c r="B64" s="35" t="s">
        <v>71</v>
      </c>
      <c r="C64" s="36">
        <v>8</v>
      </c>
      <c r="D64" s="36">
        <v>7</v>
      </c>
      <c r="E64" s="36">
        <v>7</v>
      </c>
      <c r="F64" s="36">
        <v>14</v>
      </c>
      <c r="G64" s="36">
        <v>2</v>
      </c>
      <c r="H64" s="36">
        <v>7</v>
      </c>
      <c r="I64" s="36">
        <v>8</v>
      </c>
      <c r="J64" s="36">
        <v>436288</v>
      </c>
      <c r="M64">
        <f t="shared" si="17"/>
        <v>9</v>
      </c>
      <c r="N64">
        <f t="shared" si="11"/>
        <v>10</v>
      </c>
      <c r="O64">
        <f t="shared" si="12"/>
        <v>10</v>
      </c>
      <c r="P64">
        <f t="shared" si="13"/>
        <v>3</v>
      </c>
      <c r="Q64">
        <f t="shared" si="14"/>
        <v>15</v>
      </c>
      <c r="R64">
        <f t="shared" si="15"/>
        <v>10</v>
      </c>
      <c r="S64">
        <f t="shared" si="16"/>
        <v>9</v>
      </c>
      <c r="T64">
        <f t="shared" si="18"/>
        <v>436288</v>
      </c>
      <c r="W64" s="35" t="s">
        <v>71</v>
      </c>
      <c r="X64" s="36">
        <v>9</v>
      </c>
      <c r="Y64" s="36">
        <v>10</v>
      </c>
      <c r="Z64" s="36">
        <v>10</v>
      </c>
      <c r="AA64" s="36">
        <v>3</v>
      </c>
      <c r="AB64" s="36">
        <v>15</v>
      </c>
      <c r="AC64" s="36">
        <v>10</v>
      </c>
      <c r="AD64" s="36">
        <v>9</v>
      </c>
      <c r="AE64" s="36">
        <v>436288</v>
      </c>
    </row>
    <row r="65" spans="2:31" ht="15" thickBot="1" x14ac:dyDescent="0.35">
      <c r="B65" s="35" t="s">
        <v>72</v>
      </c>
      <c r="C65" s="36">
        <v>4</v>
      </c>
      <c r="D65" s="36">
        <v>6</v>
      </c>
      <c r="E65" s="36">
        <v>1</v>
      </c>
      <c r="F65" s="36">
        <v>13</v>
      </c>
      <c r="G65" s="36">
        <v>2</v>
      </c>
      <c r="H65" s="36">
        <v>6</v>
      </c>
      <c r="I65" s="36">
        <v>4</v>
      </c>
      <c r="J65" s="36">
        <v>570201</v>
      </c>
      <c r="M65">
        <f t="shared" si="17"/>
        <v>13</v>
      </c>
      <c r="N65">
        <f t="shared" si="11"/>
        <v>11</v>
      </c>
      <c r="O65">
        <f t="shared" si="12"/>
        <v>16</v>
      </c>
      <c r="P65">
        <f t="shared" si="13"/>
        <v>4</v>
      </c>
      <c r="Q65">
        <f t="shared" si="14"/>
        <v>15</v>
      </c>
      <c r="R65">
        <f t="shared" si="15"/>
        <v>11</v>
      </c>
      <c r="S65">
        <f t="shared" si="16"/>
        <v>13</v>
      </c>
      <c r="T65">
        <f t="shared" si="18"/>
        <v>570201</v>
      </c>
      <c r="W65" s="35" t="s">
        <v>72</v>
      </c>
      <c r="X65" s="36">
        <v>13</v>
      </c>
      <c r="Y65" s="36">
        <v>11</v>
      </c>
      <c r="Z65" s="36">
        <v>16</v>
      </c>
      <c r="AA65" s="36">
        <v>4</v>
      </c>
      <c r="AB65" s="36">
        <v>15</v>
      </c>
      <c r="AC65" s="36">
        <v>11</v>
      </c>
      <c r="AD65" s="36">
        <v>13</v>
      </c>
      <c r="AE65" s="36">
        <v>570201</v>
      </c>
    </row>
    <row r="66" spans="2:31" ht="15" thickBot="1" x14ac:dyDescent="0.35">
      <c r="B66" s="35" t="s">
        <v>73</v>
      </c>
      <c r="C66" s="36">
        <v>5</v>
      </c>
      <c r="D66" s="36">
        <v>3</v>
      </c>
      <c r="E66" s="36">
        <v>2</v>
      </c>
      <c r="F66" s="36">
        <v>12</v>
      </c>
      <c r="G66" s="36">
        <v>2</v>
      </c>
      <c r="H66" s="36">
        <v>5</v>
      </c>
      <c r="I66" s="36">
        <v>5</v>
      </c>
      <c r="J66" s="36">
        <v>734146</v>
      </c>
      <c r="M66">
        <f t="shared" si="17"/>
        <v>12</v>
      </c>
      <c r="N66">
        <f t="shared" si="11"/>
        <v>14</v>
      </c>
      <c r="O66">
        <f t="shared" si="12"/>
        <v>15</v>
      </c>
      <c r="P66">
        <f t="shared" si="13"/>
        <v>5</v>
      </c>
      <c r="Q66">
        <f t="shared" si="14"/>
        <v>15</v>
      </c>
      <c r="R66">
        <f t="shared" si="15"/>
        <v>12</v>
      </c>
      <c r="S66">
        <f t="shared" si="16"/>
        <v>12</v>
      </c>
      <c r="T66">
        <f t="shared" si="18"/>
        <v>734146</v>
      </c>
      <c r="W66" s="35" t="s">
        <v>73</v>
      </c>
      <c r="X66" s="36">
        <v>12</v>
      </c>
      <c r="Y66" s="36">
        <v>14</v>
      </c>
      <c r="Z66" s="36">
        <v>15</v>
      </c>
      <c r="AA66" s="36">
        <v>5</v>
      </c>
      <c r="AB66" s="36">
        <v>15</v>
      </c>
      <c r="AC66" s="36">
        <v>12</v>
      </c>
      <c r="AD66" s="36">
        <v>12</v>
      </c>
      <c r="AE66" s="36">
        <v>734146</v>
      </c>
    </row>
    <row r="67" spans="2:31" ht="15" thickBot="1" x14ac:dyDescent="0.35">
      <c r="B67" s="35" t="s">
        <v>74</v>
      </c>
      <c r="C67" s="36">
        <v>5</v>
      </c>
      <c r="D67" s="36">
        <v>4</v>
      </c>
      <c r="E67" s="36">
        <v>5</v>
      </c>
      <c r="F67" s="36">
        <v>11</v>
      </c>
      <c r="G67" s="36">
        <v>2</v>
      </c>
      <c r="H67" s="36">
        <v>4</v>
      </c>
      <c r="I67" s="36">
        <v>5</v>
      </c>
      <c r="J67" s="36">
        <v>720182</v>
      </c>
      <c r="M67">
        <f t="shared" si="17"/>
        <v>12</v>
      </c>
      <c r="N67">
        <f t="shared" si="11"/>
        <v>13</v>
      </c>
      <c r="O67">
        <f t="shared" si="12"/>
        <v>12</v>
      </c>
      <c r="P67">
        <f t="shared" si="13"/>
        <v>6</v>
      </c>
      <c r="Q67">
        <f t="shared" si="14"/>
        <v>15</v>
      </c>
      <c r="R67">
        <f t="shared" si="15"/>
        <v>13</v>
      </c>
      <c r="S67">
        <f t="shared" si="16"/>
        <v>12</v>
      </c>
      <c r="T67">
        <f t="shared" si="18"/>
        <v>720182</v>
      </c>
      <c r="W67" s="35" t="s">
        <v>74</v>
      </c>
      <c r="X67" s="36">
        <v>12</v>
      </c>
      <c r="Y67" s="36">
        <v>13</v>
      </c>
      <c r="Z67" s="36">
        <v>12</v>
      </c>
      <c r="AA67" s="36">
        <v>6</v>
      </c>
      <c r="AB67" s="36">
        <v>15</v>
      </c>
      <c r="AC67" s="36">
        <v>13</v>
      </c>
      <c r="AD67" s="36">
        <v>12</v>
      </c>
      <c r="AE67" s="36">
        <v>720182</v>
      </c>
    </row>
    <row r="68" spans="2:31" ht="15" thickBot="1" x14ac:dyDescent="0.35">
      <c r="B68" s="35" t="s">
        <v>75</v>
      </c>
      <c r="C68" s="36">
        <v>3</v>
      </c>
      <c r="D68" s="36">
        <v>5</v>
      </c>
      <c r="E68" s="36">
        <v>3</v>
      </c>
      <c r="F68" s="36">
        <v>8</v>
      </c>
      <c r="G68" s="36">
        <v>2</v>
      </c>
      <c r="H68" s="36">
        <v>3</v>
      </c>
      <c r="I68" s="36">
        <v>3</v>
      </c>
      <c r="J68" s="36">
        <v>602060</v>
      </c>
      <c r="M68">
        <f t="shared" si="17"/>
        <v>14</v>
      </c>
      <c r="N68">
        <f t="shared" si="11"/>
        <v>12</v>
      </c>
      <c r="O68">
        <f t="shared" si="12"/>
        <v>14</v>
      </c>
      <c r="P68">
        <f t="shared" si="13"/>
        <v>9</v>
      </c>
      <c r="Q68">
        <f t="shared" si="14"/>
        <v>15</v>
      </c>
      <c r="R68">
        <f t="shared" si="15"/>
        <v>14</v>
      </c>
      <c r="S68">
        <f t="shared" si="16"/>
        <v>14</v>
      </c>
      <c r="T68">
        <f t="shared" si="18"/>
        <v>602060</v>
      </c>
      <c r="W68" s="35" t="s">
        <v>75</v>
      </c>
      <c r="X68" s="36">
        <v>14</v>
      </c>
      <c r="Y68" s="36">
        <v>12</v>
      </c>
      <c r="Z68" s="36">
        <v>14</v>
      </c>
      <c r="AA68" s="36">
        <v>9</v>
      </c>
      <c r="AB68" s="36">
        <v>15</v>
      </c>
      <c r="AC68" s="36">
        <v>14</v>
      </c>
      <c r="AD68" s="36">
        <v>14</v>
      </c>
      <c r="AE68" s="36">
        <v>602060</v>
      </c>
    </row>
    <row r="69" spans="2:31" ht="15" thickBot="1" x14ac:dyDescent="0.35">
      <c r="B69" s="35" t="s">
        <v>76</v>
      </c>
      <c r="C69" s="36">
        <v>2</v>
      </c>
      <c r="D69" s="36">
        <v>2</v>
      </c>
      <c r="E69" s="36">
        <v>6</v>
      </c>
      <c r="F69" s="36">
        <v>10</v>
      </c>
      <c r="G69" s="36">
        <v>2</v>
      </c>
      <c r="H69" s="36">
        <v>2</v>
      </c>
      <c r="I69" s="36">
        <v>2</v>
      </c>
      <c r="J69" s="36">
        <v>612231</v>
      </c>
      <c r="M69">
        <f t="shared" si="17"/>
        <v>15</v>
      </c>
      <c r="N69">
        <f t="shared" si="11"/>
        <v>15</v>
      </c>
      <c r="O69">
        <f t="shared" si="12"/>
        <v>11</v>
      </c>
      <c r="P69">
        <f t="shared" si="13"/>
        <v>7</v>
      </c>
      <c r="Q69">
        <f t="shared" si="14"/>
        <v>15</v>
      </c>
      <c r="R69">
        <f t="shared" si="15"/>
        <v>15</v>
      </c>
      <c r="S69">
        <f t="shared" si="16"/>
        <v>15</v>
      </c>
      <c r="T69">
        <f t="shared" si="18"/>
        <v>612231</v>
      </c>
      <c r="W69" s="35" t="s">
        <v>76</v>
      </c>
      <c r="X69" s="36">
        <v>15</v>
      </c>
      <c r="Y69" s="36">
        <v>15</v>
      </c>
      <c r="Z69" s="36">
        <v>11</v>
      </c>
      <c r="AA69" s="36">
        <v>7</v>
      </c>
      <c r="AB69" s="36">
        <v>15</v>
      </c>
      <c r="AC69" s="36">
        <v>15</v>
      </c>
      <c r="AD69" s="36">
        <v>15</v>
      </c>
      <c r="AE69" s="36">
        <v>612231</v>
      </c>
    </row>
    <row r="70" spans="2:31" ht="15" thickBot="1" x14ac:dyDescent="0.35">
      <c r="B70" s="35" t="s">
        <v>77</v>
      </c>
      <c r="C70" s="36">
        <v>1</v>
      </c>
      <c r="D70" s="36">
        <v>1</v>
      </c>
      <c r="E70" s="36">
        <v>4</v>
      </c>
      <c r="F70" s="36">
        <v>5</v>
      </c>
      <c r="G70" s="36">
        <v>1</v>
      </c>
      <c r="H70" s="36">
        <v>1</v>
      </c>
      <c r="I70" s="36">
        <v>1</v>
      </c>
      <c r="J70" s="36">
        <v>690222</v>
      </c>
      <c r="M70">
        <f t="shared" si="17"/>
        <v>16</v>
      </c>
      <c r="N70">
        <f t="shared" si="11"/>
        <v>16</v>
      </c>
      <c r="O70">
        <f t="shared" si="12"/>
        <v>13</v>
      </c>
      <c r="P70">
        <f t="shared" si="13"/>
        <v>12</v>
      </c>
      <c r="Q70">
        <f t="shared" si="14"/>
        <v>16</v>
      </c>
      <c r="R70">
        <f t="shared" si="15"/>
        <v>16</v>
      </c>
      <c r="S70">
        <f t="shared" si="16"/>
        <v>16</v>
      </c>
      <c r="T70">
        <f t="shared" si="18"/>
        <v>690222</v>
      </c>
      <c r="W70" s="35" t="s">
        <v>77</v>
      </c>
      <c r="X70" s="36">
        <v>16</v>
      </c>
      <c r="Y70" s="36">
        <v>16</v>
      </c>
      <c r="Z70" s="36">
        <v>13</v>
      </c>
      <c r="AA70" s="36">
        <v>12</v>
      </c>
      <c r="AB70" s="36">
        <v>16</v>
      </c>
      <c r="AC70" s="36">
        <v>16</v>
      </c>
      <c r="AD70" s="36">
        <v>16</v>
      </c>
      <c r="AE70" s="36">
        <v>690222</v>
      </c>
    </row>
    <row r="71" spans="2:31" ht="18.600000000000001" thickBot="1" x14ac:dyDescent="0.35">
      <c r="B71" s="31"/>
      <c r="W71" s="31"/>
    </row>
    <row r="72" spans="2:31" ht="15" thickBot="1" x14ac:dyDescent="0.35">
      <c r="B72" s="35" t="s">
        <v>78</v>
      </c>
      <c r="C72" s="35" t="s">
        <v>54</v>
      </c>
      <c r="D72" s="35" t="s">
        <v>55</v>
      </c>
      <c r="E72" s="35" t="s">
        <v>56</v>
      </c>
      <c r="F72" s="35" t="s">
        <v>57</v>
      </c>
      <c r="G72" s="35" t="s">
        <v>58</v>
      </c>
      <c r="H72" s="35" t="s">
        <v>59</v>
      </c>
      <c r="I72" s="35" t="s">
        <v>60</v>
      </c>
      <c r="W72" s="35" t="s">
        <v>78</v>
      </c>
      <c r="X72" s="35" t="s">
        <v>54</v>
      </c>
      <c r="Y72" s="35" t="s">
        <v>55</v>
      </c>
      <c r="Z72" s="35" t="s">
        <v>56</v>
      </c>
      <c r="AA72" s="35" t="s">
        <v>57</v>
      </c>
      <c r="AB72" s="35" t="s">
        <v>58</v>
      </c>
      <c r="AC72" s="35" t="s">
        <v>59</v>
      </c>
      <c r="AD72" s="35" t="s">
        <v>60</v>
      </c>
    </row>
    <row r="73" spans="2:31" ht="27" thickBot="1" x14ac:dyDescent="0.35">
      <c r="B73" s="35" t="s">
        <v>79</v>
      </c>
      <c r="C73" s="36" t="s">
        <v>80</v>
      </c>
      <c r="D73" s="36" t="s">
        <v>81</v>
      </c>
      <c r="E73" s="36" t="s">
        <v>82</v>
      </c>
      <c r="F73" s="36" t="s">
        <v>83</v>
      </c>
      <c r="G73" s="36" t="s">
        <v>80</v>
      </c>
      <c r="H73" s="36" t="s">
        <v>84</v>
      </c>
      <c r="I73" s="36" t="s">
        <v>80</v>
      </c>
      <c r="W73" s="35" t="s">
        <v>79</v>
      </c>
      <c r="X73" s="36" t="s">
        <v>80</v>
      </c>
      <c r="Y73" s="36" t="s">
        <v>135</v>
      </c>
      <c r="Z73" s="36" t="s">
        <v>136</v>
      </c>
      <c r="AA73" s="36" t="s">
        <v>137</v>
      </c>
      <c r="AB73" s="36" t="s">
        <v>138</v>
      </c>
      <c r="AC73" s="36" t="s">
        <v>80</v>
      </c>
      <c r="AD73" s="36" t="s">
        <v>80</v>
      </c>
    </row>
    <row r="74" spans="2:31" ht="27" thickBot="1" x14ac:dyDescent="0.35">
      <c r="B74" s="35" t="s">
        <v>85</v>
      </c>
      <c r="C74" s="36" t="s">
        <v>80</v>
      </c>
      <c r="D74" s="36" t="s">
        <v>81</v>
      </c>
      <c r="E74" s="36" t="s">
        <v>82</v>
      </c>
      <c r="F74" s="36" t="s">
        <v>83</v>
      </c>
      <c r="G74" s="36" t="s">
        <v>80</v>
      </c>
      <c r="H74" s="36" t="s">
        <v>84</v>
      </c>
      <c r="I74" s="36" t="s">
        <v>80</v>
      </c>
      <c r="W74" s="35" t="s">
        <v>85</v>
      </c>
      <c r="X74" s="36" t="s">
        <v>80</v>
      </c>
      <c r="Y74" s="36" t="s">
        <v>135</v>
      </c>
      <c r="Z74" s="36" t="s">
        <v>136</v>
      </c>
      <c r="AA74" s="36" t="s">
        <v>137</v>
      </c>
      <c r="AB74" s="36" t="s">
        <v>138</v>
      </c>
      <c r="AC74" s="36" t="s">
        <v>80</v>
      </c>
      <c r="AD74" s="36" t="s">
        <v>80</v>
      </c>
    </row>
    <row r="75" spans="2:31" ht="27" thickBot="1" x14ac:dyDescent="0.35">
      <c r="B75" s="35" t="s">
        <v>86</v>
      </c>
      <c r="C75" s="36" t="s">
        <v>80</v>
      </c>
      <c r="D75" s="36" t="s">
        <v>81</v>
      </c>
      <c r="E75" s="36" t="s">
        <v>87</v>
      </c>
      <c r="F75" s="36" t="s">
        <v>88</v>
      </c>
      <c r="G75" s="36" t="s">
        <v>80</v>
      </c>
      <c r="H75" s="36" t="s">
        <v>84</v>
      </c>
      <c r="I75" s="36" t="s">
        <v>80</v>
      </c>
      <c r="W75" s="35" t="s">
        <v>86</v>
      </c>
      <c r="X75" s="36" t="s">
        <v>80</v>
      </c>
      <c r="Y75" s="36" t="s">
        <v>135</v>
      </c>
      <c r="Z75" s="36" t="s">
        <v>136</v>
      </c>
      <c r="AA75" s="36" t="s">
        <v>137</v>
      </c>
      <c r="AB75" s="36" t="s">
        <v>138</v>
      </c>
      <c r="AC75" s="36" t="s">
        <v>80</v>
      </c>
      <c r="AD75" s="36" t="s">
        <v>80</v>
      </c>
    </row>
    <row r="76" spans="2:31" ht="27" thickBot="1" x14ac:dyDescent="0.35">
      <c r="B76" s="35" t="s">
        <v>89</v>
      </c>
      <c r="C76" s="36" t="s">
        <v>80</v>
      </c>
      <c r="D76" s="36" t="s">
        <v>81</v>
      </c>
      <c r="E76" s="36" t="s">
        <v>90</v>
      </c>
      <c r="F76" s="36" t="s">
        <v>91</v>
      </c>
      <c r="G76" s="36" t="s">
        <v>80</v>
      </c>
      <c r="H76" s="36" t="s">
        <v>84</v>
      </c>
      <c r="I76" s="36" t="s">
        <v>80</v>
      </c>
      <c r="W76" s="35" t="s">
        <v>89</v>
      </c>
      <c r="X76" s="36" t="s">
        <v>80</v>
      </c>
      <c r="Y76" s="36" t="s">
        <v>135</v>
      </c>
      <c r="Z76" s="36" t="s">
        <v>136</v>
      </c>
      <c r="AA76" s="36" t="s">
        <v>137</v>
      </c>
      <c r="AB76" s="36" t="s">
        <v>138</v>
      </c>
      <c r="AC76" s="36" t="s">
        <v>80</v>
      </c>
      <c r="AD76" s="36" t="s">
        <v>80</v>
      </c>
    </row>
    <row r="77" spans="2:31" ht="27" thickBot="1" x14ac:dyDescent="0.35">
      <c r="B77" s="35" t="s">
        <v>92</v>
      </c>
      <c r="C77" s="36" t="s">
        <v>80</v>
      </c>
      <c r="D77" s="36" t="s">
        <v>93</v>
      </c>
      <c r="E77" s="36" t="s">
        <v>90</v>
      </c>
      <c r="F77" s="36" t="s">
        <v>94</v>
      </c>
      <c r="G77" s="36" t="s">
        <v>80</v>
      </c>
      <c r="H77" s="36" t="s">
        <v>95</v>
      </c>
      <c r="I77" s="36" t="s">
        <v>80</v>
      </c>
      <c r="W77" s="35" t="s">
        <v>92</v>
      </c>
      <c r="X77" s="36" t="s">
        <v>80</v>
      </c>
      <c r="Y77" s="36" t="s">
        <v>135</v>
      </c>
      <c r="Z77" s="36" t="s">
        <v>136</v>
      </c>
      <c r="AA77" s="36" t="s">
        <v>137</v>
      </c>
      <c r="AB77" s="36" t="s">
        <v>138</v>
      </c>
      <c r="AC77" s="36" t="s">
        <v>80</v>
      </c>
      <c r="AD77" s="36" t="s">
        <v>80</v>
      </c>
    </row>
    <row r="78" spans="2:31" ht="27" thickBot="1" x14ac:dyDescent="0.35">
      <c r="B78" s="35" t="s">
        <v>96</v>
      </c>
      <c r="C78" s="36" t="s">
        <v>80</v>
      </c>
      <c r="D78" s="36" t="s">
        <v>93</v>
      </c>
      <c r="E78" s="36" t="s">
        <v>97</v>
      </c>
      <c r="F78" s="36" t="s">
        <v>94</v>
      </c>
      <c r="G78" s="36" t="s">
        <v>80</v>
      </c>
      <c r="H78" s="36" t="s">
        <v>98</v>
      </c>
      <c r="I78" s="36" t="s">
        <v>80</v>
      </c>
      <c r="W78" s="35" t="s">
        <v>96</v>
      </c>
      <c r="X78" s="36" t="s">
        <v>80</v>
      </c>
      <c r="Y78" s="36" t="s">
        <v>135</v>
      </c>
      <c r="Z78" s="36" t="s">
        <v>136</v>
      </c>
      <c r="AA78" s="36" t="s">
        <v>139</v>
      </c>
      <c r="AB78" s="36" t="s">
        <v>138</v>
      </c>
      <c r="AC78" s="36" t="s">
        <v>80</v>
      </c>
      <c r="AD78" s="36" t="s">
        <v>80</v>
      </c>
    </row>
    <row r="79" spans="2:31" ht="20.399999999999999" thickBot="1" x14ac:dyDescent="0.35">
      <c r="B79" s="35" t="s">
        <v>99</v>
      </c>
      <c r="C79" s="36" t="s">
        <v>80</v>
      </c>
      <c r="D79" s="36" t="s">
        <v>93</v>
      </c>
      <c r="E79" s="36" t="s">
        <v>97</v>
      </c>
      <c r="F79" s="36" t="s">
        <v>94</v>
      </c>
      <c r="G79" s="36" t="s">
        <v>80</v>
      </c>
      <c r="H79" s="36" t="s">
        <v>98</v>
      </c>
      <c r="I79" s="36" t="s">
        <v>80</v>
      </c>
      <c r="W79" s="35" t="s">
        <v>99</v>
      </c>
      <c r="X79" s="36" t="s">
        <v>80</v>
      </c>
      <c r="Y79" s="36" t="s">
        <v>135</v>
      </c>
      <c r="Z79" s="36" t="s">
        <v>136</v>
      </c>
      <c r="AA79" s="36" t="s">
        <v>140</v>
      </c>
      <c r="AB79" s="36" t="s">
        <v>138</v>
      </c>
      <c r="AC79" s="36" t="s">
        <v>80</v>
      </c>
      <c r="AD79" s="36" t="s">
        <v>80</v>
      </c>
    </row>
    <row r="80" spans="2:31" ht="20.399999999999999" thickBot="1" x14ac:dyDescent="0.35">
      <c r="B80" s="35" t="s">
        <v>100</v>
      </c>
      <c r="C80" s="36" t="s">
        <v>80</v>
      </c>
      <c r="D80" s="36" t="s">
        <v>93</v>
      </c>
      <c r="E80" s="36" t="s">
        <v>97</v>
      </c>
      <c r="F80" s="36" t="s">
        <v>94</v>
      </c>
      <c r="G80" s="36" t="s">
        <v>80</v>
      </c>
      <c r="H80" s="36" t="s">
        <v>98</v>
      </c>
      <c r="I80" s="36" t="s">
        <v>80</v>
      </c>
      <c r="W80" s="35" t="s">
        <v>100</v>
      </c>
      <c r="X80" s="36" t="s">
        <v>80</v>
      </c>
      <c r="Y80" s="36" t="s">
        <v>135</v>
      </c>
      <c r="Z80" s="36" t="s">
        <v>136</v>
      </c>
      <c r="AA80" s="36" t="s">
        <v>141</v>
      </c>
      <c r="AB80" s="36" t="s">
        <v>138</v>
      </c>
      <c r="AC80" s="36" t="s">
        <v>80</v>
      </c>
      <c r="AD80" s="36" t="s">
        <v>80</v>
      </c>
    </row>
    <row r="81" spans="2:30" ht="20.399999999999999" thickBot="1" x14ac:dyDescent="0.35">
      <c r="B81" s="35" t="s">
        <v>101</v>
      </c>
      <c r="C81" s="36" t="s">
        <v>80</v>
      </c>
      <c r="D81" s="36" t="s">
        <v>93</v>
      </c>
      <c r="E81" s="36" t="s">
        <v>80</v>
      </c>
      <c r="F81" s="36" t="s">
        <v>94</v>
      </c>
      <c r="G81" s="36" t="s">
        <v>80</v>
      </c>
      <c r="H81" s="36" t="s">
        <v>98</v>
      </c>
      <c r="I81" s="36" t="s">
        <v>80</v>
      </c>
      <c r="W81" s="35" t="s">
        <v>101</v>
      </c>
      <c r="X81" s="36" t="s">
        <v>80</v>
      </c>
      <c r="Y81" s="36" t="s">
        <v>135</v>
      </c>
      <c r="Z81" s="36" t="s">
        <v>136</v>
      </c>
      <c r="AA81" s="36" t="s">
        <v>141</v>
      </c>
      <c r="AB81" s="36" t="s">
        <v>138</v>
      </c>
      <c r="AC81" s="36" t="s">
        <v>80</v>
      </c>
      <c r="AD81" s="36" t="s">
        <v>80</v>
      </c>
    </row>
    <row r="82" spans="2:30" ht="20.399999999999999" thickBot="1" x14ac:dyDescent="0.35">
      <c r="B82" s="35" t="s">
        <v>102</v>
      </c>
      <c r="C82" s="36" t="s">
        <v>80</v>
      </c>
      <c r="D82" s="36" t="s">
        <v>103</v>
      </c>
      <c r="E82" s="36" t="s">
        <v>80</v>
      </c>
      <c r="F82" s="36" t="s">
        <v>94</v>
      </c>
      <c r="G82" s="36" t="s">
        <v>80</v>
      </c>
      <c r="H82" s="36" t="s">
        <v>98</v>
      </c>
      <c r="I82" s="36" t="s">
        <v>80</v>
      </c>
      <c r="W82" s="35" t="s">
        <v>102</v>
      </c>
      <c r="X82" s="36" t="s">
        <v>80</v>
      </c>
      <c r="Y82" s="36" t="s">
        <v>135</v>
      </c>
      <c r="Z82" s="36" t="s">
        <v>136</v>
      </c>
      <c r="AA82" s="36" t="s">
        <v>141</v>
      </c>
      <c r="AB82" s="36" t="s">
        <v>138</v>
      </c>
      <c r="AC82" s="36" t="s">
        <v>80</v>
      </c>
      <c r="AD82" s="36" t="s">
        <v>80</v>
      </c>
    </row>
    <row r="83" spans="2:30" ht="20.399999999999999" thickBot="1" x14ac:dyDescent="0.35">
      <c r="B83" s="35" t="s">
        <v>104</v>
      </c>
      <c r="C83" s="36" t="s">
        <v>80</v>
      </c>
      <c r="D83" s="36" t="s">
        <v>105</v>
      </c>
      <c r="E83" s="36" t="s">
        <v>80</v>
      </c>
      <c r="F83" s="36" t="s">
        <v>94</v>
      </c>
      <c r="G83" s="36" t="s">
        <v>80</v>
      </c>
      <c r="H83" s="36" t="s">
        <v>98</v>
      </c>
      <c r="I83" s="36" t="s">
        <v>80</v>
      </c>
      <c r="W83" s="35" t="s">
        <v>104</v>
      </c>
      <c r="X83" s="36" t="s">
        <v>80</v>
      </c>
      <c r="Y83" s="36" t="s">
        <v>135</v>
      </c>
      <c r="Z83" s="36" t="s">
        <v>136</v>
      </c>
      <c r="AA83" s="36" t="s">
        <v>142</v>
      </c>
      <c r="AB83" s="36" t="s">
        <v>138</v>
      </c>
      <c r="AC83" s="36" t="s">
        <v>80</v>
      </c>
      <c r="AD83" s="36" t="s">
        <v>80</v>
      </c>
    </row>
    <row r="84" spans="2:30" ht="20.399999999999999" thickBot="1" x14ac:dyDescent="0.35">
      <c r="B84" s="35" t="s">
        <v>106</v>
      </c>
      <c r="C84" s="36" t="s">
        <v>80</v>
      </c>
      <c r="D84" s="36" t="s">
        <v>80</v>
      </c>
      <c r="E84" s="36" t="s">
        <v>80</v>
      </c>
      <c r="F84" s="36" t="s">
        <v>94</v>
      </c>
      <c r="G84" s="36" t="s">
        <v>80</v>
      </c>
      <c r="H84" s="36" t="s">
        <v>80</v>
      </c>
      <c r="I84" s="36" t="s">
        <v>80</v>
      </c>
      <c r="W84" s="35" t="s">
        <v>106</v>
      </c>
      <c r="X84" s="36" t="s">
        <v>80</v>
      </c>
      <c r="Y84" s="36" t="s">
        <v>135</v>
      </c>
      <c r="Z84" s="36" t="s">
        <v>136</v>
      </c>
      <c r="AA84" s="36" t="s">
        <v>142</v>
      </c>
      <c r="AB84" s="36" t="s">
        <v>138</v>
      </c>
      <c r="AC84" s="36" t="s">
        <v>80</v>
      </c>
      <c r="AD84" s="36" t="s">
        <v>80</v>
      </c>
    </row>
    <row r="85" spans="2:30" ht="20.399999999999999" thickBot="1" x14ac:dyDescent="0.35">
      <c r="B85" s="35" t="s">
        <v>107</v>
      </c>
      <c r="C85" s="36" t="s">
        <v>80</v>
      </c>
      <c r="D85" s="36" t="s">
        <v>80</v>
      </c>
      <c r="E85" s="36" t="s">
        <v>80</v>
      </c>
      <c r="F85" s="36" t="s">
        <v>94</v>
      </c>
      <c r="G85" s="36" t="s">
        <v>80</v>
      </c>
      <c r="H85" s="36" t="s">
        <v>80</v>
      </c>
      <c r="I85" s="36" t="s">
        <v>80</v>
      </c>
      <c r="W85" s="35" t="s">
        <v>107</v>
      </c>
      <c r="X85" s="36" t="s">
        <v>80</v>
      </c>
      <c r="Y85" s="36" t="s">
        <v>135</v>
      </c>
      <c r="Z85" s="36" t="s">
        <v>136</v>
      </c>
      <c r="AA85" s="36" t="s">
        <v>143</v>
      </c>
      <c r="AB85" s="36" t="s">
        <v>138</v>
      </c>
      <c r="AC85" s="36" t="s">
        <v>80</v>
      </c>
      <c r="AD85" s="36" t="s">
        <v>80</v>
      </c>
    </row>
    <row r="86" spans="2:30" ht="20.399999999999999" thickBot="1" x14ac:dyDescent="0.35">
      <c r="B86" s="35" t="s">
        <v>108</v>
      </c>
      <c r="C86" s="36" t="s">
        <v>80</v>
      </c>
      <c r="D86" s="36" t="s">
        <v>80</v>
      </c>
      <c r="E86" s="36" t="s">
        <v>80</v>
      </c>
      <c r="F86" s="36" t="s">
        <v>94</v>
      </c>
      <c r="G86" s="36" t="s">
        <v>80</v>
      </c>
      <c r="H86" s="36" t="s">
        <v>80</v>
      </c>
      <c r="I86" s="36" t="s">
        <v>80</v>
      </c>
      <c r="W86" s="35" t="s">
        <v>108</v>
      </c>
      <c r="X86" s="36" t="s">
        <v>80</v>
      </c>
      <c r="Y86" s="36" t="s">
        <v>135</v>
      </c>
      <c r="Z86" s="36" t="s">
        <v>136</v>
      </c>
      <c r="AA86" s="36" t="s">
        <v>143</v>
      </c>
      <c r="AB86" s="36" t="s">
        <v>138</v>
      </c>
      <c r="AC86" s="36" t="s">
        <v>80</v>
      </c>
      <c r="AD86" s="36" t="s">
        <v>80</v>
      </c>
    </row>
    <row r="87" spans="2:30" ht="20.399999999999999" thickBot="1" x14ac:dyDescent="0.35">
      <c r="B87" s="35" t="s">
        <v>109</v>
      </c>
      <c r="C87" s="36" t="s">
        <v>80</v>
      </c>
      <c r="D87" s="36" t="s">
        <v>80</v>
      </c>
      <c r="E87" s="36" t="s">
        <v>80</v>
      </c>
      <c r="F87" s="36" t="s">
        <v>94</v>
      </c>
      <c r="G87" s="36" t="s">
        <v>80</v>
      </c>
      <c r="H87" s="36" t="s">
        <v>80</v>
      </c>
      <c r="I87" s="36" t="s">
        <v>80</v>
      </c>
      <c r="W87" s="35" t="s">
        <v>109</v>
      </c>
      <c r="X87" s="36" t="s">
        <v>80</v>
      </c>
      <c r="Y87" s="36" t="s">
        <v>135</v>
      </c>
      <c r="Z87" s="36" t="s">
        <v>136</v>
      </c>
      <c r="AA87" s="36" t="s">
        <v>144</v>
      </c>
      <c r="AB87" s="36" t="s">
        <v>138</v>
      </c>
      <c r="AC87" s="36" t="s">
        <v>80</v>
      </c>
      <c r="AD87" s="36" t="s">
        <v>80</v>
      </c>
    </row>
    <row r="88" spans="2:30" ht="20.399999999999999" thickBot="1" x14ac:dyDescent="0.35">
      <c r="B88" s="35" t="s">
        <v>110</v>
      </c>
      <c r="C88" s="36" t="s">
        <v>80</v>
      </c>
      <c r="D88" s="36" t="s">
        <v>80</v>
      </c>
      <c r="E88" s="36" t="s">
        <v>80</v>
      </c>
      <c r="F88" s="36" t="s">
        <v>80</v>
      </c>
      <c r="G88" s="36" t="s">
        <v>80</v>
      </c>
      <c r="H88" s="36" t="s">
        <v>80</v>
      </c>
      <c r="I88" s="36" t="s">
        <v>80</v>
      </c>
      <c r="W88" s="35" t="s">
        <v>110</v>
      </c>
      <c r="X88" s="36" t="s">
        <v>80</v>
      </c>
      <c r="Y88" s="36" t="s">
        <v>135</v>
      </c>
      <c r="Z88" s="36" t="s">
        <v>80</v>
      </c>
      <c r="AA88" s="36" t="s">
        <v>80</v>
      </c>
      <c r="AB88" s="36" t="s">
        <v>138</v>
      </c>
      <c r="AC88" s="36" t="s">
        <v>80</v>
      </c>
      <c r="AD88" s="36" t="s">
        <v>80</v>
      </c>
    </row>
    <row r="89" spans="2:30" ht="18.600000000000001" thickBot="1" x14ac:dyDescent="0.35">
      <c r="B89" s="47"/>
      <c r="C89" s="48"/>
      <c r="D89" s="48"/>
      <c r="E89" s="48"/>
      <c r="F89" s="48"/>
      <c r="G89" s="48"/>
      <c r="H89" s="48"/>
      <c r="I89" s="48"/>
      <c r="W89" s="31"/>
    </row>
    <row r="90" spans="2:30" ht="15" thickBot="1" x14ac:dyDescent="0.35">
      <c r="B90" s="47">
        <v>2021</v>
      </c>
      <c r="C90" s="48" t="str">
        <f>D41</f>
        <v>1+</v>
      </c>
      <c r="D90" s="48" t="str">
        <f t="shared" ref="D90:I90" si="19">E41</f>
        <v>1+</v>
      </c>
      <c r="E90" s="48" t="str">
        <f t="shared" si="19"/>
        <v>3--4</v>
      </c>
      <c r="F90" s="48" t="str">
        <f t="shared" si="19"/>
        <v>1--2</v>
      </c>
      <c r="G90" s="48">
        <f t="shared" si="19"/>
        <v>1</v>
      </c>
      <c r="H90" s="48" t="str">
        <f t="shared" si="19"/>
        <v>1+</v>
      </c>
      <c r="I90" s="48" t="str">
        <f t="shared" si="19"/>
        <v>1+</v>
      </c>
      <c r="W90" s="35" t="s">
        <v>111</v>
      </c>
      <c r="X90" s="35" t="s">
        <v>54</v>
      </c>
      <c r="Y90" s="35" t="s">
        <v>55</v>
      </c>
      <c r="Z90" s="35" t="s">
        <v>56</v>
      </c>
      <c r="AA90" s="35" t="s">
        <v>57</v>
      </c>
      <c r="AB90" s="35" t="s">
        <v>58</v>
      </c>
      <c r="AC90" s="35" t="s">
        <v>59</v>
      </c>
      <c r="AD90" s="35" t="s">
        <v>60</v>
      </c>
    </row>
    <row r="91" spans="2:30" ht="15" thickBot="1" x14ac:dyDescent="0.35">
      <c r="B91" s="47"/>
      <c r="C91" s="48">
        <f>C94</f>
        <v>0</v>
      </c>
      <c r="D91" s="48">
        <f>D94</f>
        <v>373489.3</v>
      </c>
      <c r="E91" s="48">
        <f>E96</f>
        <v>136932.6</v>
      </c>
      <c r="F91" s="49">
        <f>F96</f>
        <v>158307.4</v>
      </c>
      <c r="G91" s="48">
        <f>G94</f>
        <v>0</v>
      </c>
      <c r="H91" s="48">
        <f>H94</f>
        <v>144958.79999999999</v>
      </c>
      <c r="I91" s="48">
        <f>I94</f>
        <v>0</v>
      </c>
      <c r="J91">
        <f>SUM(C91:I91)</f>
        <v>813688.10000000009</v>
      </c>
      <c r="K91">
        <f>J91-O129</f>
        <v>780826.35625000007</v>
      </c>
      <c r="W91" s="35" t="s">
        <v>79</v>
      </c>
      <c r="X91" s="36">
        <v>0</v>
      </c>
      <c r="Y91" s="36">
        <v>15928.9</v>
      </c>
      <c r="Z91" s="36">
        <v>92938.1</v>
      </c>
      <c r="AA91" s="36">
        <v>418267.6</v>
      </c>
      <c r="AB91" s="36">
        <v>36310.199999999997</v>
      </c>
      <c r="AC91" s="36">
        <v>0</v>
      </c>
      <c r="AD91" s="36">
        <v>0</v>
      </c>
    </row>
    <row r="92" spans="2:30" ht="18.600000000000001" thickBot="1" x14ac:dyDescent="0.35">
      <c r="B92" s="31"/>
      <c r="C92" s="23">
        <f>D42</f>
        <v>0.80366269417301661</v>
      </c>
      <c r="D92" s="23">
        <f t="shared" ref="D92:I92" si="20">E42</f>
        <v>0.88187756511158744</v>
      </c>
      <c r="E92" s="23">
        <f t="shared" si="20"/>
        <v>0.84501133209818458</v>
      </c>
      <c r="F92" s="23">
        <f t="shared" si="20"/>
        <v>-0.24692226197804687</v>
      </c>
      <c r="G92" s="23">
        <f t="shared" si="20"/>
        <v>0.28926489202583788</v>
      </c>
      <c r="H92" s="23">
        <f t="shared" si="20"/>
        <v>-0.87225129240590382</v>
      </c>
      <c r="I92" s="23">
        <f t="shared" si="20"/>
        <v>-0.87225129240590382</v>
      </c>
      <c r="W92" s="35" t="s">
        <v>85</v>
      </c>
      <c r="X92" s="36">
        <v>0</v>
      </c>
      <c r="Y92" s="36">
        <v>15928.9</v>
      </c>
      <c r="Z92" s="36">
        <v>92938.1</v>
      </c>
      <c r="AA92" s="36">
        <v>418267.6</v>
      </c>
      <c r="AB92" s="36">
        <v>36310.199999999997</v>
      </c>
      <c r="AC92" s="36">
        <v>0</v>
      </c>
      <c r="AD92" s="36">
        <v>0</v>
      </c>
    </row>
    <row r="93" spans="2:30" ht="21" customHeight="1" thickBot="1" x14ac:dyDescent="0.35">
      <c r="B93" s="35" t="s">
        <v>111</v>
      </c>
      <c r="C93" s="35" t="str">
        <f>D24</f>
        <v>létszám (…)</v>
      </c>
      <c r="D93" s="35" t="str">
        <f t="shared" ref="D93:I93" si="21">E24</f>
        <v>saját tőke</v>
      </c>
      <c r="E93" s="35" t="str">
        <f t="shared" si="21"/>
        <v>igénybe vett szolgáltatások értéke</v>
      </c>
      <c r="F93" s="35" t="str">
        <f t="shared" si="21"/>
        <v>partnerek száma</v>
      </c>
      <c r="G93" s="35" t="str">
        <f t="shared" si="21"/>
        <v>online% (FTE)</v>
      </c>
      <c r="H93" s="35" t="str">
        <f t="shared" si="21"/>
        <v>log és robot</v>
      </c>
      <c r="I93" s="35" t="str">
        <f t="shared" si="21"/>
        <v>1 főre jutó/iroda nm</v>
      </c>
      <c r="W93" s="35" t="s">
        <v>86</v>
      </c>
      <c r="X93" s="36">
        <v>0</v>
      </c>
      <c r="Y93" s="36">
        <v>15928.9</v>
      </c>
      <c r="Z93" s="36">
        <v>92938.1</v>
      </c>
      <c r="AA93" s="36">
        <v>418267.6</v>
      </c>
      <c r="AB93" s="36">
        <v>36310.199999999997</v>
      </c>
      <c r="AC93" s="36">
        <v>0</v>
      </c>
      <c r="AD93" s="36">
        <v>0</v>
      </c>
    </row>
    <row r="94" spans="2:30" ht="15" thickBot="1" x14ac:dyDescent="0.35">
      <c r="B94" s="35" t="s">
        <v>79</v>
      </c>
      <c r="C94" s="36">
        <v>0</v>
      </c>
      <c r="D94" s="36">
        <v>373489.3</v>
      </c>
      <c r="E94" s="36">
        <v>143873.29999999999</v>
      </c>
      <c r="F94" s="36">
        <v>202064.5</v>
      </c>
      <c r="G94" s="36">
        <v>0</v>
      </c>
      <c r="H94" s="36">
        <v>144958.79999999999</v>
      </c>
      <c r="I94" s="36">
        <v>0</v>
      </c>
      <c r="W94" s="35" t="s">
        <v>89</v>
      </c>
      <c r="X94" s="36">
        <v>0</v>
      </c>
      <c r="Y94" s="36">
        <v>15928.9</v>
      </c>
      <c r="Z94" s="36">
        <v>92938.1</v>
      </c>
      <c r="AA94" s="36">
        <v>418267.6</v>
      </c>
      <c r="AB94" s="36">
        <v>36310.199999999997</v>
      </c>
      <c r="AC94" s="36">
        <v>0</v>
      </c>
      <c r="AD94" s="36">
        <v>0</v>
      </c>
    </row>
    <row r="95" spans="2:30" ht="15" thickBot="1" x14ac:dyDescent="0.35">
      <c r="B95" s="35" t="s">
        <v>85</v>
      </c>
      <c r="C95" s="36">
        <v>0</v>
      </c>
      <c r="D95" s="36">
        <v>373489.3</v>
      </c>
      <c r="E95" s="36">
        <v>143873.29999999999</v>
      </c>
      <c r="F95" s="36">
        <v>202064.5</v>
      </c>
      <c r="G95" s="36">
        <v>0</v>
      </c>
      <c r="H95" s="36">
        <v>144958.79999999999</v>
      </c>
      <c r="I95" s="36">
        <v>0</v>
      </c>
      <c r="W95" s="35" t="s">
        <v>92</v>
      </c>
      <c r="X95" s="36">
        <v>0</v>
      </c>
      <c r="Y95" s="36">
        <v>15928.9</v>
      </c>
      <c r="Z95" s="36">
        <v>92938.1</v>
      </c>
      <c r="AA95" s="36">
        <v>418267.6</v>
      </c>
      <c r="AB95" s="36">
        <v>36310.199999999997</v>
      </c>
      <c r="AC95" s="36">
        <v>0</v>
      </c>
      <c r="AD95" s="36">
        <v>0</v>
      </c>
    </row>
    <row r="96" spans="2:30" ht="15" thickBot="1" x14ac:dyDescent="0.35">
      <c r="B96" s="35" t="s">
        <v>86</v>
      </c>
      <c r="C96" s="36">
        <v>0</v>
      </c>
      <c r="D96" s="36">
        <v>373489.3</v>
      </c>
      <c r="E96" s="36">
        <v>136932.6</v>
      </c>
      <c r="F96" s="36">
        <v>158307.4</v>
      </c>
      <c r="G96" s="36">
        <v>0</v>
      </c>
      <c r="H96" s="36">
        <v>144958.79999999999</v>
      </c>
      <c r="I96" s="36">
        <v>0</v>
      </c>
      <c r="W96" s="35" t="s">
        <v>96</v>
      </c>
      <c r="X96" s="36">
        <v>0</v>
      </c>
      <c r="Y96" s="36">
        <v>15928.9</v>
      </c>
      <c r="Z96" s="36">
        <v>92938.1</v>
      </c>
      <c r="AA96" s="36">
        <v>410351.6</v>
      </c>
      <c r="AB96" s="36">
        <v>36310.199999999997</v>
      </c>
      <c r="AC96" s="36">
        <v>0</v>
      </c>
      <c r="AD96" s="36">
        <v>0</v>
      </c>
    </row>
    <row r="97" spans="2:34" ht="15" thickBot="1" x14ac:dyDescent="0.35">
      <c r="B97" s="35" t="s">
        <v>89</v>
      </c>
      <c r="C97" s="36">
        <v>0</v>
      </c>
      <c r="D97" s="36">
        <v>373489.3</v>
      </c>
      <c r="E97" s="36">
        <v>109137</v>
      </c>
      <c r="F97" s="36">
        <v>125706.9</v>
      </c>
      <c r="G97" s="36">
        <v>0</v>
      </c>
      <c r="H97" s="36">
        <v>144958.79999999999</v>
      </c>
      <c r="I97" s="36">
        <v>0</v>
      </c>
      <c r="W97" s="35" t="s">
        <v>99</v>
      </c>
      <c r="X97" s="36">
        <v>0</v>
      </c>
      <c r="Y97" s="36">
        <v>15928.9</v>
      </c>
      <c r="Z97" s="36">
        <v>92938.1</v>
      </c>
      <c r="AA97" s="36">
        <v>393367.7</v>
      </c>
      <c r="AB97" s="36">
        <v>36310.199999999997</v>
      </c>
      <c r="AC97" s="36">
        <v>0</v>
      </c>
      <c r="AD97" s="36">
        <v>0</v>
      </c>
    </row>
    <row r="98" spans="2:34" ht="15" thickBot="1" x14ac:dyDescent="0.35">
      <c r="B98" s="35" t="s">
        <v>92</v>
      </c>
      <c r="C98" s="36">
        <v>0</v>
      </c>
      <c r="D98" s="36">
        <v>243161.9</v>
      </c>
      <c r="E98" s="36">
        <v>109137</v>
      </c>
      <c r="F98" s="36">
        <v>73444.899999999994</v>
      </c>
      <c r="G98" s="36">
        <v>0</v>
      </c>
      <c r="H98" s="36">
        <v>138995.29999999999</v>
      </c>
      <c r="I98" s="36">
        <v>0</v>
      </c>
      <c r="W98" s="35" t="s">
        <v>100</v>
      </c>
      <c r="X98" s="36">
        <v>0</v>
      </c>
      <c r="Y98" s="36">
        <v>15928.9</v>
      </c>
      <c r="Z98" s="36">
        <v>92938.1</v>
      </c>
      <c r="AA98" s="36">
        <v>293555</v>
      </c>
      <c r="AB98" s="36">
        <v>36310.199999999997</v>
      </c>
      <c r="AC98" s="36">
        <v>0</v>
      </c>
      <c r="AD98" s="36">
        <v>0</v>
      </c>
    </row>
    <row r="99" spans="2:34" ht="15" thickBot="1" x14ac:dyDescent="0.35">
      <c r="B99" s="35" t="s">
        <v>96</v>
      </c>
      <c r="C99" s="36">
        <v>0</v>
      </c>
      <c r="D99" s="36">
        <v>243161.9</v>
      </c>
      <c r="E99" s="36">
        <v>55893.4</v>
      </c>
      <c r="F99" s="36">
        <v>73444.899999999994</v>
      </c>
      <c r="G99" s="36">
        <v>0</v>
      </c>
      <c r="H99" s="36">
        <v>129123.6</v>
      </c>
      <c r="I99" s="36">
        <v>0</v>
      </c>
      <c r="W99" s="35" t="s">
        <v>101</v>
      </c>
      <c r="X99" s="36">
        <v>0</v>
      </c>
      <c r="Y99" s="36">
        <v>15928.9</v>
      </c>
      <c r="Z99" s="36">
        <v>92938.1</v>
      </c>
      <c r="AA99" s="36">
        <v>293555</v>
      </c>
      <c r="AB99" s="36">
        <v>36310.199999999997</v>
      </c>
      <c r="AC99" s="36">
        <v>0</v>
      </c>
      <c r="AD99" s="36">
        <v>0</v>
      </c>
    </row>
    <row r="100" spans="2:34" ht="15" thickBot="1" x14ac:dyDescent="0.35">
      <c r="B100" s="35" t="s">
        <v>99</v>
      </c>
      <c r="C100" s="36">
        <v>0</v>
      </c>
      <c r="D100" s="36">
        <v>243161.9</v>
      </c>
      <c r="E100" s="36">
        <v>55893.4</v>
      </c>
      <c r="F100" s="36">
        <v>73444.899999999994</v>
      </c>
      <c r="G100" s="36">
        <v>0</v>
      </c>
      <c r="H100" s="36">
        <v>129123.6</v>
      </c>
      <c r="I100" s="36">
        <v>0</v>
      </c>
      <c r="W100" s="35" t="s">
        <v>102</v>
      </c>
      <c r="X100" s="36">
        <v>0</v>
      </c>
      <c r="Y100" s="36">
        <v>15928.9</v>
      </c>
      <c r="Z100" s="36">
        <v>92938.1</v>
      </c>
      <c r="AA100" s="36">
        <v>293555</v>
      </c>
      <c r="AB100" s="36">
        <v>36310.199999999997</v>
      </c>
      <c r="AC100" s="36">
        <v>0</v>
      </c>
      <c r="AD100" s="36">
        <v>0</v>
      </c>
    </row>
    <row r="101" spans="2:34" ht="15" thickBot="1" x14ac:dyDescent="0.35">
      <c r="B101" s="35" t="s">
        <v>100</v>
      </c>
      <c r="C101" s="36">
        <v>0</v>
      </c>
      <c r="D101" s="36">
        <v>243161.9</v>
      </c>
      <c r="E101" s="36">
        <v>55893.4</v>
      </c>
      <c r="F101" s="36">
        <v>73444.899999999994</v>
      </c>
      <c r="G101" s="36">
        <v>0</v>
      </c>
      <c r="H101" s="36">
        <v>129123.6</v>
      </c>
      <c r="I101" s="36">
        <v>0</v>
      </c>
      <c r="W101" s="35" t="s">
        <v>104</v>
      </c>
      <c r="X101" s="36">
        <v>0</v>
      </c>
      <c r="Y101" s="36">
        <v>15928.9</v>
      </c>
      <c r="Z101" s="36">
        <v>92938.1</v>
      </c>
      <c r="AA101" s="36">
        <v>282410</v>
      </c>
      <c r="AB101" s="36">
        <v>36310.199999999997</v>
      </c>
      <c r="AC101" s="36">
        <v>0</v>
      </c>
      <c r="AD101" s="36">
        <v>0</v>
      </c>
    </row>
    <row r="102" spans="2:34" ht="15" thickBot="1" x14ac:dyDescent="0.35">
      <c r="B102" s="35" t="s">
        <v>101</v>
      </c>
      <c r="C102" s="36">
        <v>0</v>
      </c>
      <c r="D102" s="36">
        <v>243161.9</v>
      </c>
      <c r="E102" s="36">
        <v>0</v>
      </c>
      <c r="F102" s="36">
        <v>73444.899999999994</v>
      </c>
      <c r="G102" s="36">
        <v>0</v>
      </c>
      <c r="H102" s="36">
        <v>129123.6</v>
      </c>
      <c r="I102" s="36">
        <v>0</v>
      </c>
      <c r="W102" s="35" t="s">
        <v>106</v>
      </c>
      <c r="X102" s="36">
        <v>0</v>
      </c>
      <c r="Y102" s="36">
        <v>15928.9</v>
      </c>
      <c r="Z102" s="36">
        <v>92938.1</v>
      </c>
      <c r="AA102" s="36">
        <v>282410</v>
      </c>
      <c r="AB102" s="36">
        <v>36310.199999999997</v>
      </c>
      <c r="AC102" s="36">
        <v>0</v>
      </c>
      <c r="AD102" s="36">
        <v>0</v>
      </c>
    </row>
    <row r="103" spans="2:34" ht="15" thickBot="1" x14ac:dyDescent="0.35">
      <c r="B103" s="35" t="s">
        <v>102</v>
      </c>
      <c r="C103" s="36">
        <v>0</v>
      </c>
      <c r="D103" s="36">
        <v>233120.2</v>
      </c>
      <c r="E103" s="36">
        <v>0</v>
      </c>
      <c r="F103" s="36">
        <v>73444.899999999994</v>
      </c>
      <c r="G103" s="36">
        <v>0</v>
      </c>
      <c r="H103" s="36">
        <v>129123.6</v>
      </c>
      <c r="I103" s="36">
        <v>0</v>
      </c>
      <c r="W103" s="35" t="s">
        <v>107</v>
      </c>
      <c r="X103" s="36">
        <v>0</v>
      </c>
      <c r="Y103" s="36">
        <v>15928.9</v>
      </c>
      <c r="Z103" s="36">
        <v>92938.1</v>
      </c>
      <c r="AA103" s="36">
        <v>171225.60000000001</v>
      </c>
      <c r="AB103" s="36">
        <v>36310.199999999997</v>
      </c>
      <c r="AC103" s="36">
        <v>0</v>
      </c>
      <c r="AD103" s="36">
        <v>0</v>
      </c>
    </row>
    <row r="104" spans="2:34" ht="15" thickBot="1" x14ac:dyDescent="0.35">
      <c r="B104" s="35" t="s">
        <v>104</v>
      </c>
      <c r="C104" s="36">
        <v>0</v>
      </c>
      <c r="D104" s="36">
        <v>182730</v>
      </c>
      <c r="E104" s="36">
        <v>0</v>
      </c>
      <c r="F104" s="36">
        <v>73444.899999999994</v>
      </c>
      <c r="G104" s="36">
        <v>0</v>
      </c>
      <c r="H104" s="36">
        <v>129123.6</v>
      </c>
      <c r="I104" s="36">
        <v>0</v>
      </c>
      <c r="W104" s="35" t="s">
        <v>108</v>
      </c>
      <c r="X104" s="36">
        <v>0</v>
      </c>
      <c r="Y104" s="36">
        <v>15928.9</v>
      </c>
      <c r="Z104" s="36">
        <v>92938.1</v>
      </c>
      <c r="AA104" s="36">
        <v>171225.60000000001</v>
      </c>
      <c r="AB104" s="36">
        <v>36310.199999999997</v>
      </c>
      <c r="AC104" s="36">
        <v>0</v>
      </c>
      <c r="AD104" s="36">
        <v>0</v>
      </c>
    </row>
    <row r="105" spans="2:34" ht="15" thickBot="1" x14ac:dyDescent="0.35">
      <c r="B105" s="35" t="s">
        <v>106</v>
      </c>
      <c r="C105" s="36">
        <v>0</v>
      </c>
      <c r="D105" s="36">
        <v>0</v>
      </c>
      <c r="E105" s="36">
        <v>0</v>
      </c>
      <c r="F105" s="36">
        <v>73444.899999999994</v>
      </c>
      <c r="G105" s="36">
        <v>0</v>
      </c>
      <c r="H105" s="36">
        <v>0</v>
      </c>
      <c r="I105" s="36">
        <v>0</v>
      </c>
      <c r="W105" s="35" t="s">
        <v>109</v>
      </c>
      <c r="X105" s="36">
        <v>0</v>
      </c>
      <c r="Y105" s="36">
        <v>15928.9</v>
      </c>
      <c r="Z105" s="36">
        <v>92938.1</v>
      </c>
      <c r="AA105" s="36">
        <v>12724.3</v>
      </c>
      <c r="AB105" s="36">
        <v>36310.199999999997</v>
      </c>
      <c r="AC105" s="36">
        <v>0</v>
      </c>
      <c r="AD105" s="36">
        <v>0</v>
      </c>
    </row>
    <row r="106" spans="2:34" ht="15" thickBot="1" x14ac:dyDescent="0.35">
      <c r="B106" s="35" t="s">
        <v>107</v>
      </c>
      <c r="C106" s="36">
        <v>0</v>
      </c>
      <c r="D106" s="36">
        <v>0</v>
      </c>
      <c r="E106" s="36">
        <v>0</v>
      </c>
      <c r="F106" s="36">
        <v>73444.899999999994</v>
      </c>
      <c r="G106" s="36">
        <v>0</v>
      </c>
      <c r="H106" s="36">
        <v>0</v>
      </c>
      <c r="I106" s="36">
        <v>0</v>
      </c>
      <c r="W106" s="35" t="s">
        <v>110</v>
      </c>
      <c r="X106" s="36">
        <v>0</v>
      </c>
      <c r="Y106" s="36">
        <v>15928.9</v>
      </c>
      <c r="Z106" s="36">
        <v>0</v>
      </c>
      <c r="AA106" s="36">
        <v>0</v>
      </c>
      <c r="AB106" s="36">
        <v>36310.199999999997</v>
      </c>
      <c r="AC106" s="36">
        <v>0</v>
      </c>
      <c r="AD106" s="36">
        <v>0</v>
      </c>
    </row>
    <row r="107" spans="2:34" ht="18.600000000000001" thickBot="1" x14ac:dyDescent="0.35">
      <c r="B107" s="35" t="s">
        <v>108</v>
      </c>
      <c r="C107" s="36">
        <v>0</v>
      </c>
      <c r="D107" s="36">
        <v>0</v>
      </c>
      <c r="E107" s="36">
        <v>0</v>
      </c>
      <c r="F107" s="36">
        <v>73444.899999999994</v>
      </c>
      <c r="G107" s="36">
        <v>0</v>
      </c>
      <c r="H107" s="36">
        <v>0</v>
      </c>
      <c r="I107" s="36">
        <v>0</v>
      </c>
      <c r="W107" s="31"/>
    </row>
    <row r="108" spans="2:34" ht="15" thickBot="1" x14ac:dyDescent="0.35">
      <c r="B108" s="35" t="s">
        <v>109</v>
      </c>
      <c r="C108" s="36">
        <v>0</v>
      </c>
      <c r="D108" s="36">
        <v>0</v>
      </c>
      <c r="E108" s="36">
        <v>0</v>
      </c>
      <c r="F108" s="36">
        <v>73444.899999999994</v>
      </c>
      <c r="G108" s="36">
        <v>0</v>
      </c>
      <c r="H108" s="36">
        <v>0</v>
      </c>
      <c r="I108" s="36">
        <v>0</v>
      </c>
      <c r="W108" s="35" t="s">
        <v>112</v>
      </c>
      <c r="X108" s="35" t="s">
        <v>54</v>
      </c>
      <c r="Y108" s="35" t="s">
        <v>55</v>
      </c>
      <c r="Z108" s="35" t="s">
        <v>56</v>
      </c>
      <c r="AA108" s="35" t="s">
        <v>57</v>
      </c>
      <c r="AB108" s="35" t="s">
        <v>58</v>
      </c>
      <c r="AC108" s="35" t="s">
        <v>59</v>
      </c>
      <c r="AD108" s="35" t="s">
        <v>60</v>
      </c>
      <c r="AE108" s="35" t="s">
        <v>113</v>
      </c>
      <c r="AF108" s="35" t="s">
        <v>114</v>
      </c>
      <c r="AG108" s="35" t="s">
        <v>115</v>
      </c>
      <c r="AH108" s="35" t="s">
        <v>116</v>
      </c>
    </row>
    <row r="109" spans="2:34" ht="15" thickBot="1" x14ac:dyDescent="0.35">
      <c r="B109" s="35" t="s">
        <v>110</v>
      </c>
      <c r="C109" s="36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W109" s="35" t="s">
        <v>62</v>
      </c>
      <c r="X109" s="36">
        <v>0</v>
      </c>
      <c r="Y109" s="36">
        <v>15928.9</v>
      </c>
      <c r="Z109" s="36">
        <v>92938.1</v>
      </c>
      <c r="AA109" s="36">
        <v>282410</v>
      </c>
      <c r="AB109" s="36">
        <v>36310.199999999997</v>
      </c>
      <c r="AC109" s="36">
        <v>0</v>
      </c>
      <c r="AD109" s="36">
        <v>0</v>
      </c>
      <c r="AE109" s="36">
        <v>427587.2</v>
      </c>
      <c r="AF109" s="36">
        <v>64052</v>
      </c>
      <c r="AG109" s="36">
        <v>-363535.2</v>
      </c>
      <c r="AH109" s="36">
        <v>-567.55999999999995</v>
      </c>
    </row>
    <row r="110" spans="2:34" ht="18.600000000000001" thickBot="1" x14ac:dyDescent="0.35">
      <c r="B110" s="31" t="s">
        <v>128</v>
      </c>
      <c r="C110" s="41">
        <f>SUM(C112:C127)/SUM($C$112:$I$127)</f>
        <v>0</v>
      </c>
      <c r="D110" s="41">
        <f t="shared" ref="D110:J110" si="22">SUM(D112:D127)/SUM($C$112:$I$127)</f>
        <v>0.45129660150777523</v>
      </c>
      <c r="E110" s="41">
        <f t="shared" si="22"/>
        <v>0.11704444600638454</v>
      </c>
      <c r="F110" s="41">
        <f t="shared" si="22"/>
        <v>0.21600743971188782</v>
      </c>
      <c r="G110" s="41">
        <f t="shared" si="22"/>
        <v>0</v>
      </c>
      <c r="H110" s="41">
        <f t="shared" si="22"/>
        <v>0.21565151277395231</v>
      </c>
      <c r="I110" s="41">
        <f t="shared" si="22"/>
        <v>0</v>
      </c>
      <c r="J110" s="41">
        <f t="shared" si="22"/>
        <v>0.99999995668407737</v>
      </c>
      <c r="W110" s="35" t="s">
        <v>63</v>
      </c>
      <c r="X110" s="36">
        <v>0</v>
      </c>
      <c r="Y110" s="36">
        <v>15928.9</v>
      </c>
      <c r="Z110" s="36">
        <v>92938.1</v>
      </c>
      <c r="AA110" s="36">
        <v>293555</v>
      </c>
      <c r="AB110" s="36">
        <v>36310.199999999997</v>
      </c>
      <c r="AC110" s="36">
        <v>0</v>
      </c>
      <c r="AD110" s="36">
        <v>0</v>
      </c>
      <c r="AE110" s="36">
        <v>438732.1</v>
      </c>
      <c r="AF110" s="36">
        <v>83712</v>
      </c>
      <c r="AG110" s="36">
        <v>-355020.1</v>
      </c>
      <c r="AH110" s="36">
        <v>-424.1</v>
      </c>
    </row>
    <row r="111" spans="2:34" ht="19.2" customHeight="1" thickBot="1" x14ac:dyDescent="0.35">
      <c r="B111" s="35" t="s">
        <v>112</v>
      </c>
      <c r="C111" s="35" t="str">
        <f>C93</f>
        <v>létszám (…)</v>
      </c>
      <c r="D111" s="35" t="str">
        <f t="shared" ref="D111:I111" si="23">D93</f>
        <v>saját tőke</v>
      </c>
      <c r="E111" s="35" t="str">
        <f t="shared" si="23"/>
        <v>igénybe vett szolgáltatások értéke</v>
      </c>
      <c r="F111" s="35" t="str">
        <f t="shared" si="23"/>
        <v>partnerek száma</v>
      </c>
      <c r="G111" s="35" t="str">
        <f t="shared" si="23"/>
        <v>online% (FTE)</v>
      </c>
      <c r="H111" s="35" t="str">
        <f t="shared" si="23"/>
        <v>log és robot</v>
      </c>
      <c r="I111" s="35" t="str">
        <f t="shared" si="23"/>
        <v>1 főre jutó/iroda nm</v>
      </c>
      <c r="J111" s="35" t="s">
        <v>113</v>
      </c>
      <c r="K111" s="35" t="s">
        <v>114</v>
      </c>
      <c r="L111" s="35" t="s">
        <v>115</v>
      </c>
      <c r="M111" s="35" t="s">
        <v>116</v>
      </c>
      <c r="Q111" t="s">
        <v>146</v>
      </c>
      <c r="W111" s="35" t="s">
        <v>64</v>
      </c>
      <c r="X111" s="36">
        <v>0</v>
      </c>
      <c r="Y111" s="36">
        <v>15928.9</v>
      </c>
      <c r="Z111" s="36">
        <v>92938.1</v>
      </c>
      <c r="AA111" s="36">
        <v>171225.60000000001</v>
      </c>
      <c r="AB111" s="36">
        <v>36310.199999999997</v>
      </c>
      <c r="AC111" s="36">
        <v>0</v>
      </c>
      <c r="AD111" s="36">
        <v>0</v>
      </c>
      <c r="AE111" s="36">
        <v>316402.7</v>
      </c>
      <c r="AF111" s="36">
        <v>126455</v>
      </c>
      <c r="AG111" s="36">
        <v>-189947.7</v>
      </c>
      <c r="AH111" s="36">
        <v>-150.21</v>
      </c>
    </row>
    <row r="112" spans="2:34" ht="15" thickBot="1" x14ac:dyDescent="0.35">
      <c r="B112" s="35" t="s">
        <v>62</v>
      </c>
      <c r="C112" s="36">
        <v>0</v>
      </c>
      <c r="D112" s="36">
        <v>0</v>
      </c>
      <c r="E112" s="36">
        <v>0</v>
      </c>
      <c r="F112" s="36">
        <v>73444.899999999994</v>
      </c>
      <c r="G112" s="36">
        <v>0</v>
      </c>
      <c r="H112" s="36">
        <v>0</v>
      </c>
      <c r="I112" s="36">
        <v>0</v>
      </c>
      <c r="J112" s="36">
        <v>73444.899999999994</v>
      </c>
      <c r="K112" s="36">
        <v>64052</v>
      </c>
      <c r="L112" s="36">
        <v>-9392.9</v>
      </c>
      <c r="M112" s="36">
        <v>-14.66</v>
      </c>
      <c r="O112">
        <f>ABS(L112)</f>
        <v>9392.9</v>
      </c>
      <c r="Q112" t="str">
        <f>IF(L112*AG109&lt;=0,"valid","invalid")</f>
        <v>invalid</v>
      </c>
      <c r="W112" s="35" t="s">
        <v>65</v>
      </c>
      <c r="X112" s="36">
        <v>0</v>
      </c>
      <c r="Y112" s="36">
        <v>15928.9</v>
      </c>
      <c r="Z112" s="36">
        <v>92938.1</v>
      </c>
      <c r="AA112" s="36">
        <v>12724.3</v>
      </c>
      <c r="AB112" s="36">
        <v>36310.199999999997</v>
      </c>
      <c r="AC112" s="36">
        <v>0</v>
      </c>
      <c r="AD112" s="36">
        <v>0</v>
      </c>
      <c r="AE112" s="36">
        <v>157901.5</v>
      </c>
      <c r="AF112" s="36">
        <v>214490</v>
      </c>
      <c r="AG112" s="36">
        <v>56588.5</v>
      </c>
      <c r="AH112" s="36">
        <v>26.38</v>
      </c>
    </row>
    <row r="113" spans="2:34" ht="15" thickBot="1" x14ac:dyDescent="0.35">
      <c r="B113" s="35" t="s">
        <v>63</v>
      </c>
      <c r="C113" s="36">
        <v>0</v>
      </c>
      <c r="D113" s="36">
        <v>0</v>
      </c>
      <c r="E113" s="36">
        <v>0</v>
      </c>
      <c r="F113" s="36">
        <v>73444.899999999994</v>
      </c>
      <c r="G113" s="36">
        <v>0</v>
      </c>
      <c r="H113" s="36">
        <v>0</v>
      </c>
      <c r="I113" s="36">
        <v>0</v>
      </c>
      <c r="J113" s="36">
        <v>73444.899999999994</v>
      </c>
      <c r="K113" s="52">
        <v>83712</v>
      </c>
      <c r="L113" s="36">
        <v>10267.1</v>
      </c>
      <c r="M113" s="36">
        <v>12.26</v>
      </c>
      <c r="O113">
        <f t="shared" ref="O113:O127" si="24">ABS(L113)</f>
        <v>10267.1</v>
      </c>
      <c r="Q113" t="str">
        <f t="shared" ref="Q113:Q127" si="25">IF(L113*AG110&lt;=0,"valid","invalid")</f>
        <v>valid</v>
      </c>
      <c r="W113" s="35" t="s">
        <v>66</v>
      </c>
      <c r="X113" s="36">
        <v>0</v>
      </c>
      <c r="Y113" s="36">
        <v>15928.9</v>
      </c>
      <c r="Z113" s="36">
        <v>92938.1</v>
      </c>
      <c r="AA113" s="36">
        <v>0</v>
      </c>
      <c r="AB113" s="36">
        <v>36310.199999999997</v>
      </c>
      <c r="AC113" s="36">
        <v>0</v>
      </c>
      <c r="AD113" s="36">
        <v>0</v>
      </c>
      <c r="AE113" s="36">
        <v>145177.20000000001</v>
      </c>
      <c r="AF113" s="36">
        <v>192044</v>
      </c>
      <c r="AG113" s="36">
        <v>46866.8</v>
      </c>
      <c r="AH113" s="36">
        <v>24.4</v>
      </c>
    </row>
    <row r="114" spans="2:34" ht="15" thickBot="1" x14ac:dyDescent="0.35">
      <c r="B114" s="35" t="s">
        <v>64</v>
      </c>
      <c r="C114" s="36">
        <v>0</v>
      </c>
      <c r="D114" s="36">
        <v>0</v>
      </c>
      <c r="E114" s="36">
        <v>0</v>
      </c>
      <c r="F114" s="36">
        <v>125706.9</v>
      </c>
      <c r="G114" s="36">
        <v>0</v>
      </c>
      <c r="H114" s="36">
        <v>0</v>
      </c>
      <c r="I114" s="36">
        <v>0</v>
      </c>
      <c r="J114" s="36">
        <v>125706.9</v>
      </c>
      <c r="K114" s="52">
        <v>126455</v>
      </c>
      <c r="L114" s="36">
        <v>748.1</v>
      </c>
      <c r="M114" s="36">
        <v>0.59</v>
      </c>
      <c r="O114">
        <f t="shared" si="24"/>
        <v>748.1</v>
      </c>
      <c r="Q114" t="str">
        <f t="shared" si="25"/>
        <v>valid</v>
      </c>
      <c r="W114" s="35" t="s">
        <v>67</v>
      </c>
      <c r="X114" s="36">
        <v>0</v>
      </c>
      <c r="Y114" s="36">
        <v>15928.9</v>
      </c>
      <c r="Z114" s="36">
        <v>92938.1</v>
      </c>
      <c r="AA114" s="36">
        <v>171225.60000000001</v>
      </c>
      <c r="AB114" s="36">
        <v>36310.199999999997</v>
      </c>
      <c r="AC114" s="36">
        <v>0</v>
      </c>
      <c r="AD114" s="36">
        <v>0</v>
      </c>
      <c r="AE114" s="36">
        <v>316402.7</v>
      </c>
      <c r="AF114" s="36">
        <v>494090</v>
      </c>
      <c r="AG114" s="36">
        <v>177687.3</v>
      </c>
      <c r="AH114" s="36">
        <v>35.96</v>
      </c>
    </row>
    <row r="115" spans="2:34" ht="15" thickBot="1" x14ac:dyDescent="0.35">
      <c r="B115" s="35" t="s">
        <v>65</v>
      </c>
      <c r="C115" s="36">
        <v>0</v>
      </c>
      <c r="D115" s="36">
        <v>0</v>
      </c>
      <c r="E115" s="36">
        <v>0</v>
      </c>
      <c r="F115" s="36">
        <v>202064.5</v>
      </c>
      <c r="G115" s="36">
        <v>0</v>
      </c>
      <c r="H115" s="36">
        <v>0</v>
      </c>
      <c r="I115" s="36">
        <v>0</v>
      </c>
      <c r="J115" s="36">
        <v>202064.5</v>
      </c>
      <c r="K115" s="36">
        <v>214490</v>
      </c>
      <c r="L115" s="36">
        <v>12425.5</v>
      </c>
      <c r="M115" s="36">
        <v>5.79</v>
      </c>
      <c r="O115">
        <f t="shared" si="24"/>
        <v>12425.5</v>
      </c>
      <c r="Q115" t="str">
        <f t="shared" si="25"/>
        <v>invalid</v>
      </c>
      <c r="W115" s="35" t="s">
        <v>68</v>
      </c>
      <c r="X115" s="36">
        <v>0</v>
      </c>
      <c r="Y115" s="36">
        <v>15928.9</v>
      </c>
      <c r="Z115" s="36">
        <v>92938.1</v>
      </c>
      <c r="AA115" s="36">
        <v>293555</v>
      </c>
      <c r="AB115" s="36">
        <v>36310.199999999997</v>
      </c>
      <c r="AC115" s="36">
        <v>0</v>
      </c>
      <c r="AD115" s="36">
        <v>0</v>
      </c>
      <c r="AE115" s="36">
        <v>438732.1</v>
      </c>
      <c r="AF115" s="36">
        <v>552727</v>
      </c>
      <c r="AG115" s="36">
        <v>113994.9</v>
      </c>
      <c r="AH115" s="36">
        <v>20.62</v>
      </c>
    </row>
    <row r="116" spans="2:34" ht="15" thickBot="1" x14ac:dyDescent="0.35">
      <c r="B116" s="35" t="s">
        <v>66</v>
      </c>
      <c r="C116" s="36">
        <v>0</v>
      </c>
      <c r="D116" s="36">
        <v>0</v>
      </c>
      <c r="E116" s="36">
        <v>0</v>
      </c>
      <c r="F116" s="36">
        <v>202064.5</v>
      </c>
      <c r="G116" s="36">
        <v>0</v>
      </c>
      <c r="H116" s="36">
        <v>0</v>
      </c>
      <c r="I116" s="36">
        <v>0</v>
      </c>
      <c r="J116" s="36">
        <v>202064.5</v>
      </c>
      <c r="K116" s="52">
        <v>192044</v>
      </c>
      <c r="L116" s="36">
        <v>-10020.5</v>
      </c>
      <c r="M116" s="36">
        <v>-5.22</v>
      </c>
      <c r="O116">
        <f t="shared" si="24"/>
        <v>10020.5</v>
      </c>
      <c r="Q116" t="str">
        <f t="shared" si="25"/>
        <v>valid</v>
      </c>
      <c r="W116" s="35" t="s">
        <v>69</v>
      </c>
      <c r="X116" s="36">
        <v>0</v>
      </c>
      <c r="Y116" s="36">
        <v>15928.9</v>
      </c>
      <c r="Z116" s="36">
        <v>92938.1</v>
      </c>
      <c r="AA116" s="36">
        <v>418267.6</v>
      </c>
      <c r="AB116" s="36">
        <v>36310.199999999997</v>
      </c>
      <c r="AC116" s="36">
        <v>0</v>
      </c>
      <c r="AD116" s="36">
        <v>0</v>
      </c>
      <c r="AE116" s="36">
        <v>563444.69999999995</v>
      </c>
      <c r="AF116" s="36">
        <v>572930</v>
      </c>
      <c r="AG116" s="36">
        <v>9485.2999999999993</v>
      </c>
      <c r="AH116" s="36">
        <v>1.66</v>
      </c>
    </row>
    <row r="117" spans="2:34" ht="15" thickBot="1" x14ac:dyDescent="0.35">
      <c r="B117" s="35" t="s">
        <v>67</v>
      </c>
      <c r="C117" s="36">
        <v>0</v>
      </c>
      <c r="D117" s="36">
        <v>182730</v>
      </c>
      <c r="E117" s="36">
        <v>0</v>
      </c>
      <c r="F117" s="36">
        <v>158307.4</v>
      </c>
      <c r="G117" s="36">
        <v>0</v>
      </c>
      <c r="H117" s="36">
        <v>129123.6</v>
      </c>
      <c r="I117" s="36">
        <v>0</v>
      </c>
      <c r="J117" s="36">
        <v>470161</v>
      </c>
      <c r="K117" s="36">
        <v>494090</v>
      </c>
      <c r="L117" s="36">
        <v>23929</v>
      </c>
      <c r="M117" s="36">
        <v>4.84</v>
      </c>
      <c r="O117">
        <f t="shared" si="24"/>
        <v>23929</v>
      </c>
      <c r="Q117" t="str">
        <f t="shared" si="25"/>
        <v>invalid</v>
      </c>
      <c r="W117" s="35" t="s">
        <v>70</v>
      </c>
      <c r="X117" s="36">
        <v>0</v>
      </c>
      <c r="Y117" s="36">
        <v>15928.9</v>
      </c>
      <c r="Z117" s="36">
        <v>92938.1</v>
      </c>
      <c r="AA117" s="36">
        <v>418267.6</v>
      </c>
      <c r="AB117" s="36">
        <v>36310.199999999997</v>
      </c>
      <c r="AC117" s="36">
        <v>0</v>
      </c>
      <c r="AD117" s="36">
        <v>0</v>
      </c>
      <c r="AE117" s="36">
        <v>563444.69999999995</v>
      </c>
      <c r="AF117" s="36">
        <v>259784</v>
      </c>
      <c r="AG117" s="36">
        <v>-303660.7</v>
      </c>
      <c r="AH117" s="36">
        <v>-116.89</v>
      </c>
    </row>
    <row r="118" spans="2:34" ht="15" thickBot="1" x14ac:dyDescent="0.35">
      <c r="B118" s="35" t="s">
        <v>68</v>
      </c>
      <c r="C118" s="36">
        <v>0</v>
      </c>
      <c r="D118" s="36">
        <v>233120.2</v>
      </c>
      <c r="E118" s="36">
        <v>55893.4</v>
      </c>
      <c r="F118" s="36">
        <v>73444.899999999994</v>
      </c>
      <c r="G118" s="36">
        <v>0</v>
      </c>
      <c r="H118" s="36">
        <v>129123.6</v>
      </c>
      <c r="I118" s="36">
        <v>0</v>
      </c>
      <c r="J118" s="36">
        <v>491582</v>
      </c>
      <c r="K118" s="36">
        <v>552727</v>
      </c>
      <c r="L118" s="36">
        <v>61145</v>
      </c>
      <c r="M118" s="36">
        <v>11.06</v>
      </c>
      <c r="O118">
        <f t="shared" si="24"/>
        <v>61145</v>
      </c>
      <c r="Q118" t="str">
        <f t="shared" si="25"/>
        <v>invalid</v>
      </c>
      <c r="W118" s="35" t="s">
        <v>71</v>
      </c>
      <c r="X118" s="36">
        <v>0</v>
      </c>
      <c r="Y118" s="36">
        <v>15928.9</v>
      </c>
      <c r="Z118" s="36">
        <v>92938.1</v>
      </c>
      <c r="AA118" s="36">
        <v>418267.6</v>
      </c>
      <c r="AB118" s="36">
        <v>36310.199999999997</v>
      </c>
      <c r="AC118" s="36">
        <v>0</v>
      </c>
      <c r="AD118" s="36">
        <v>0</v>
      </c>
      <c r="AE118" s="36">
        <v>563444.69999999995</v>
      </c>
      <c r="AF118" s="36">
        <v>436288</v>
      </c>
      <c r="AG118" s="36">
        <v>-127156.7</v>
      </c>
      <c r="AH118" s="36">
        <v>-29.15</v>
      </c>
    </row>
    <row r="119" spans="2:34" ht="15" thickBot="1" x14ac:dyDescent="0.35">
      <c r="B119" s="35" t="s">
        <v>69</v>
      </c>
      <c r="C119" s="36">
        <v>0</v>
      </c>
      <c r="D119" s="36">
        <v>243161.9</v>
      </c>
      <c r="E119" s="36">
        <v>0</v>
      </c>
      <c r="F119" s="36">
        <v>73444.899999999994</v>
      </c>
      <c r="G119" s="36">
        <v>0</v>
      </c>
      <c r="H119" s="36">
        <v>129123.6</v>
      </c>
      <c r="I119" s="36">
        <v>0</v>
      </c>
      <c r="J119" s="36">
        <v>445730.4</v>
      </c>
      <c r="K119" s="36">
        <v>572930</v>
      </c>
      <c r="L119" s="36">
        <v>127199.6</v>
      </c>
      <c r="M119" s="36">
        <v>22.2</v>
      </c>
      <c r="O119">
        <f t="shared" si="24"/>
        <v>127199.6</v>
      </c>
      <c r="Q119" t="str">
        <f t="shared" si="25"/>
        <v>invalid</v>
      </c>
      <c r="W119" s="35" t="s">
        <v>72</v>
      </c>
      <c r="X119" s="36">
        <v>0</v>
      </c>
      <c r="Y119" s="36">
        <v>15928.9</v>
      </c>
      <c r="Z119" s="36">
        <v>0</v>
      </c>
      <c r="AA119" s="36">
        <v>418267.6</v>
      </c>
      <c r="AB119" s="36">
        <v>36310.199999999997</v>
      </c>
      <c r="AC119" s="36">
        <v>0</v>
      </c>
      <c r="AD119" s="36">
        <v>0</v>
      </c>
      <c r="AE119" s="36">
        <v>470506.6</v>
      </c>
      <c r="AF119" s="36">
        <v>570201</v>
      </c>
      <c r="AG119" s="36">
        <v>99694.399999999994</v>
      </c>
      <c r="AH119" s="36">
        <v>17.48</v>
      </c>
    </row>
    <row r="120" spans="2:34" ht="15" thickBot="1" x14ac:dyDescent="0.35">
      <c r="B120" s="35" t="s">
        <v>70</v>
      </c>
      <c r="C120" s="36">
        <v>0</v>
      </c>
      <c r="D120" s="36">
        <v>243161.9</v>
      </c>
      <c r="E120" s="36">
        <v>0</v>
      </c>
      <c r="F120" s="36">
        <v>0</v>
      </c>
      <c r="G120" s="36">
        <v>0</v>
      </c>
      <c r="H120" s="36">
        <v>129123.6</v>
      </c>
      <c r="I120" s="36">
        <v>0</v>
      </c>
      <c r="J120" s="36">
        <v>372285.5</v>
      </c>
      <c r="K120" s="36">
        <v>259784</v>
      </c>
      <c r="L120" s="36">
        <v>-112501.5</v>
      </c>
      <c r="M120" s="36">
        <v>-43.31</v>
      </c>
      <c r="O120">
        <f t="shared" si="24"/>
        <v>112501.5</v>
      </c>
      <c r="Q120" t="str">
        <f t="shared" si="25"/>
        <v>invalid</v>
      </c>
      <c r="W120" s="35" t="s">
        <v>73</v>
      </c>
      <c r="X120" s="36">
        <v>0</v>
      </c>
      <c r="Y120" s="36">
        <v>15928.9</v>
      </c>
      <c r="Z120" s="36">
        <v>92938.1</v>
      </c>
      <c r="AA120" s="36">
        <v>418267.6</v>
      </c>
      <c r="AB120" s="36">
        <v>36310.199999999997</v>
      </c>
      <c r="AC120" s="36">
        <v>0</v>
      </c>
      <c r="AD120" s="36">
        <v>0</v>
      </c>
      <c r="AE120" s="36">
        <v>563444.69999999995</v>
      </c>
      <c r="AF120" s="36">
        <v>734146</v>
      </c>
      <c r="AG120" s="36">
        <v>170701.3</v>
      </c>
      <c r="AH120" s="36">
        <v>23.25</v>
      </c>
    </row>
    <row r="121" spans="2:34" ht="15" thickBot="1" x14ac:dyDescent="0.35">
      <c r="B121" s="35" t="s">
        <v>71</v>
      </c>
      <c r="C121" s="36">
        <v>0</v>
      </c>
      <c r="D121" s="36">
        <v>243161.9</v>
      </c>
      <c r="E121" s="36">
        <v>55893.4</v>
      </c>
      <c r="F121" s="36">
        <v>73444.899999999994</v>
      </c>
      <c r="G121" s="36">
        <v>0</v>
      </c>
      <c r="H121" s="36">
        <v>129123.6</v>
      </c>
      <c r="I121" s="36">
        <v>0</v>
      </c>
      <c r="J121" s="36">
        <v>501623.7</v>
      </c>
      <c r="K121" s="36">
        <v>436288</v>
      </c>
      <c r="L121" s="36">
        <v>-65335.7</v>
      </c>
      <c r="M121" s="36">
        <v>-14.98</v>
      </c>
      <c r="O121">
        <f t="shared" si="24"/>
        <v>65335.7</v>
      </c>
      <c r="Q121" t="str">
        <f t="shared" si="25"/>
        <v>invalid</v>
      </c>
      <c r="W121" s="35" t="s">
        <v>74</v>
      </c>
      <c r="X121" s="36">
        <v>0</v>
      </c>
      <c r="Y121" s="36">
        <v>15928.9</v>
      </c>
      <c r="Z121" s="36">
        <v>92938.1</v>
      </c>
      <c r="AA121" s="36">
        <v>410351.6</v>
      </c>
      <c r="AB121" s="36">
        <v>36310.199999999997</v>
      </c>
      <c r="AC121" s="36">
        <v>0</v>
      </c>
      <c r="AD121" s="36">
        <v>0</v>
      </c>
      <c r="AE121" s="36">
        <v>555528.69999999995</v>
      </c>
      <c r="AF121" s="36">
        <v>720182</v>
      </c>
      <c r="AG121" s="36">
        <v>164653.29999999999</v>
      </c>
      <c r="AH121" s="36">
        <v>22.86</v>
      </c>
    </row>
    <row r="122" spans="2:34" ht="15" thickBot="1" x14ac:dyDescent="0.35">
      <c r="B122" s="35" t="s">
        <v>72</v>
      </c>
      <c r="C122" s="36">
        <v>0</v>
      </c>
      <c r="D122" s="36">
        <v>243161.9</v>
      </c>
      <c r="E122" s="36">
        <v>143873.29999999999</v>
      </c>
      <c r="F122" s="36">
        <v>73444.899999999994</v>
      </c>
      <c r="G122" s="36">
        <v>0</v>
      </c>
      <c r="H122" s="36">
        <v>129123.6</v>
      </c>
      <c r="I122" s="36">
        <v>0</v>
      </c>
      <c r="J122" s="36">
        <v>589603.6</v>
      </c>
      <c r="K122" s="52">
        <v>570201</v>
      </c>
      <c r="L122" s="36">
        <v>-19402.599999999999</v>
      </c>
      <c r="M122" s="36">
        <v>-3.4</v>
      </c>
      <c r="O122">
        <f t="shared" si="24"/>
        <v>19402.599999999999</v>
      </c>
      <c r="Q122" t="str">
        <f t="shared" si="25"/>
        <v>valid</v>
      </c>
      <c r="W122" s="35" t="s">
        <v>75</v>
      </c>
      <c r="X122" s="36">
        <v>0</v>
      </c>
      <c r="Y122" s="36">
        <v>15928.9</v>
      </c>
      <c r="Z122" s="36">
        <v>92938.1</v>
      </c>
      <c r="AA122" s="36">
        <v>293555</v>
      </c>
      <c r="AB122" s="36">
        <v>36310.199999999997</v>
      </c>
      <c r="AC122" s="36">
        <v>0</v>
      </c>
      <c r="AD122" s="36">
        <v>0</v>
      </c>
      <c r="AE122" s="36">
        <v>438732.1</v>
      </c>
      <c r="AF122" s="36">
        <v>602060</v>
      </c>
      <c r="AG122" s="36">
        <v>163327.9</v>
      </c>
      <c r="AH122" s="36">
        <v>27.13</v>
      </c>
    </row>
    <row r="123" spans="2:34" ht="15" thickBot="1" x14ac:dyDescent="0.35">
      <c r="B123" s="35" t="s">
        <v>73</v>
      </c>
      <c r="C123" s="36">
        <v>0</v>
      </c>
      <c r="D123" s="36">
        <v>373489.3</v>
      </c>
      <c r="E123" s="36">
        <v>143873.29999999999</v>
      </c>
      <c r="F123" s="36">
        <v>73444.899999999994</v>
      </c>
      <c r="G123" s="36">
        <v>0</v>
      </c>
      <c r="H123" s="36">
        <v>138995.29999999999</v>
      </c>
      <c r="I123" s="36">
        <v>0</v>
      </c>
      <c r="J123" s="36">
        <v>729802.8</v>
      </c>
      <c r="K123" s="36">
        <v>734146</v>
      </c>
      <c r="L123" s="36">
        <v>4343.2</v>
      </c>
      <c r="M123" s="36">
        <v>0.59</v>
      </c>
      <c r="O123">
        <f t="shared" si="24"/>
        <v>4343.2</v>
      </c>
      <c r="Q123" t="str">
        <f t="shared" si="25"/>
        <v>invalid</v>
      </c>
      <c r="W123" s="35" t="s">
        <v>76</v>
      </c>
      <c r="X123" s="36">
        <v>0</v>
      </c>
      <c r="Y123" s="36">
        <v>15928.9</v>
      </c>
      <c r="Z123" s="36">
        <v>92938.1</v>
      </c>
      <c r="AA123" s="36">
        <v>393367.7</v>
      </c>
      <c r="AB123" s="36">
        <v>36310.199999999997</v>
      </c>
      <c r="AC123" s="36">
        <v>0</v>
      </c>
      <c r="AD123" s="36">
        <v>0</v>
      </c>
      <c r="AE123" s="36">
        <v>538544.80000000005</v>
      </c>
      <c r="AF123" s="36">
        <v>612231</v>
      </c>
      <c r="AG123" s="36">
        <v>73686.2</v>
      </c>
      <c r="AH123" s="36">
        <v>12.04</v>
      </c>
    </row>
    <row r="124" spans="2:34" ht="15" thickBot="1" x14ac:dyDescent="0.35">
      <c r="B124" s="35" t="s">
        <v>74</v>
      </c>
      <c r="C124" s="36">
        <v>0</v>
      </c>
      <c r="D124" s="36">
        <v>373489.3</v>
      </c>
      <c r="E124" s="36">
        <v>109137</v>
      </c>
      <c r="F124" s="36">
        <v>73444.899999999994</v>
      </c>
      <c r="G124" s="36">
        <v>0</v>
      </c>
      <c r="H124" s="36">
        <v>144958.79999999999</v>
      </c>
      <c r="I124" s="36">
        <v>0</v>
      </c>
      <c r="J124" s="36">
        <v>701030</v>
      </c>
      <c r="K124" s="36">
        <v>720182</v>
      </c>
      <c r="L124" s="36">
        <v>19152</v>
      </c>
      <c r="M124" s="36">
        <v>2.66</v>
      </c>
      <c r="O124">
        <f t="shared" si="24"/>
        <v>19152</v>
      </c>
      <c r="Q124" t="str">
        <f t="shared" si="25"/>
        <v>invalid</v>
      </c>
      <c r="W124" s="35" t="s">
        <v>77</v>
      </c>
      <c r="X124" s="36">
        <v>0</v>
      </c>
      <c r="Y124" s="36">
        <v>15928.9</v>
      </c>
      <c r="Z124" s="36">
        <v>92938.1</v>
      </c>
      <c r="AA124" s="36">
        <v>282410</v>
      </c>
      <c r="AB124" s="36">
        <v>36310.199999999997</v>
      </c>
      <c r="AC124" s="36">
        <v>0</v>
      </c>
      <c r="AD124" s="36">
        <v>0</v>
      </c>
      <c r="AE124" s="36">
        <v>427587.2</v>
      </c>
      <c r="AF124" s="36">
        <v>690222</v>
      </c>
      <c r="AG124" s="36">
        <v>262634.8</v>
      </c>
      <c r="AH124" s="36">
        <v>38.049999999999997</v>
      </c>
    </row>
    <row r="125" spans="2:34" ht="15" thickBot="1" x14ac:dyDescent="0.35">
      <c r="B125" s="35" t="s">
        <v>75</v>
      </c>
      <c r="C125" s="36">
        <v>0</v>
      </c>
      <c r="D125" s="36">
        <v>243161.9</v>
      </c>
      <c r="E125" s="36">
        <v>136932.6</v>
      </c>
      <c r="F125" s="36">
        <v>73444.899999999994</v>
      </c>
      <c r="G125" s="36">
        <v>0</v>
      </c>
      <c r="H125" s="36">
        <v>144958.79999999999</v>
      </c>
      <c r="I125" s="36">
        <v>0</v>
      </c>
      <c r="J125" s="36">
        <v>598498.19999999995</v>
      </c>
      <c r="K125" s="36">
        <v>602060</v>
      </c>
      <c r="L125" s="36">
        <v>3561.8</v>
      </c>
      <c r="M125" s="36">
        <v>0.59</v>
      </c>
      <c r="O125">
        <f t="shared" si="24"/>
        <v>3561.8</v>
      </c>
      <c r="Q125" t="str">
        <f t="shared" si="25"/>
        <v>invalid</v>
      </c>
    </row>
    <row r="126" spans="2:34" ht="15" thickBot="1" x14ac:dyDescent="0.35">
      <c r="B126" s="35" t="s">
        <v>76</v>
      </c>
      <c r="C126" s="36">
        <v>0</v>
      </c>
      <c r="D126" s="36">
        <v>373489.3</v>
      </c>
      <c r="E126" s="36">
        <v>55893.4</v>
      </c>
      <c r="F126" s="36">
        <v>73444.899999999994</v>
      </c>
      <c r="G126" s="36">
        <v>0</v>
      </c>
      <c r="H126" s="36">
        <v>144958.79999999999</v>
      </c>
      <c r="I126" s="36">
        <v>0</v>
      </c>
      <c r="J126" s="36">
        <v>647786.4</v>
      </c>
      <c r="K126" s="52">
        <v>612231</v>
      </c>
      <c r="L126" s="36">
        <v>-35555.4</v>
      </c>
      <c r="M126" s="36">
        <v>-5.81</v>
      </c>
      <c r="O126">
        <f t="shared" si="24"/>
        <v>35555.4</v>
      </c>
      <c r="Q126" t="str">
        <f t="shared" si="25"/>
        <v>valid</v>
      </c>
      <c r="W126" s="37" t="s">
        <v>117</v>
      </c>
      <c r="X126" s="38">
        <v>563444.80000000005</v>
      </c>
    </row>
    <row r="127" spans="2:34" ht="15" thickBot="1" x14ac:dyDescent="0.35">
      <c r="B127" s="35" t="s">
        <v>77</v>
      </c>
      <c r="C127" s="36">
        <v>0</v>
      </c>
      <c r="D127" s="36">
        <v>373489.3</v>
      </c>
      <c r="E127" s="36">
        <v>109137</v>
      </c>
      <c r="F127" s="36">
        <v>73444.899999999994</v>
      </c>
      <c r="G127" s="36">
        <v>0</v>
      </c>
      <c r="H127" s="36">
        <v>144958.79999999999</v>
      </c>
      <c r="I127" s="36">
        <v>0</v>
      </c>
      <c r="J127" s="36">
        <v>701030</v>
      </c>
      <c r="K127" s="52">
        <v>690222</v>
      </c>
      <c r="L127" s="36">
        <v>-10808</v>
      </c>
      <c r="M127" s="36">
        <v>-1.57</v>
      </c>
      <c r="O127">
        <f t="shared" si="24"/>
        <v>10808</v>
      </c>
      <c r="Q127" t="str">
        <f t="shared" si="25"/>
        <v>valid</v>
      </c>
      <c r="W127" s="37" t="s">
        <v>118</v>
      </c>
      <c r="X127" s="38">
        <v>52239.1</v>
      </c>
    </row>
    <row r="128" spans="2:34" ht="15" thickBot="1" x14ac:dyDescent="0.35">
      <c r="B128" s="43" t="s">
        <v>129</v>
      </c>
      <c r="C128">
        <f>C127/$J$127</f>
        <v>0</v>
      </c>
      <c r="D128" s="41">
        <f t="shared" ref="D128:J128" si="26">D127/$J$127</f>
        <v>0.53277220661027347</v>
      </c>
      <c r="E128" s="41">
        <f t="shared" si="26"/>
        <v>0.15568092663652056</v>
      </c>
      <c r="F128" s="41">
        <f t="shared" si="26"/>
        <v>0.10476712836825812</v>
      </c>
      <c r="G128" s="41">
        <f t="shared" si="26"/>
        <v>0</v>
      </c>
      <c r="H128" s="41">
        <f t="shared" si="26"/>
        <v>0.20677973838494784</v>
      </c>
      <c r="I128" s="41">
        <f t="shared" si="26"/>
        <v>0</v>
      </c>
      <c r="J128" s="41">
        <f t="shared" si="26"/>
        <v>1</v>
      </c>
      <c r="W128" s="37" t="s">
        <v>119</v>
      </c>
      <c r="X128" s="38">
        <v>6925613.7000000002</v>
      </c>
    </row>
    <row r="129" spans="2:24" ht="15" thickBot="1" x14ac:dyDescent="0.35">
      <c r="B129" s="37" t="s">
        <v>117</v>
      </c>
      <c r="C129" s="38">
        <v>864385.9</v>
      </c>
      <c r="O129">
        <f>AVERAGE(O112:O127)</f>
        <v>32861.743750000001</v>
      </c>
      <c r="W129" s="37" t="s">
        <v>120</v>
      </c>
      <c r="X129" s="38">
        <v>6925614</v>
      </c>
    </row>
    <row r="130" spans="2:24" ht="20.399999999999999" thickBot="1" x14ac:dyDescent="0.35">
      <c r="B130" s="37" t="s">
        <v>118</v>
      </c>
      <c r="C130" s="38">
        <v>0</v>
      </c>
      <c r="W130" s="37" t="s">
        <v>121</v>
      </c>
      <c r="X130" s="38">
        <v>-0.3</v>
      </c>
    </row>
    <row r="131" spans="2:24" ht="20.399999999999999" thickBot="1" x14ac:dyDescent="0.35">
      <c r="B131" s="37" t="s">
        <v>119</v>
      </c>
      <c r="C131" s="38">
        <v>6925859.2999999998</v>
      </c>
      <c r="W131" s="37" t="s">
        <v>122</v>
      </c>
      <c r="X131" s="38"/>
    </row>
    <row r="132" spans="2:24" ht="20.399999999999999" thickBot="1" x14ac:dyDescent="0.35">
      <c r="B132" s="37" t="s">
        <v>120</v>
      </c>
      <c r="C132" s="38">
        <v>6925614</v>
      </c>
      <c r="W132" s="37" t="s">
        <v>123</v>
      </c>
      <c r="X132" s="38"/>
    </row>
    <row r="133" spans="2:24" ht="15" thickBot="1" x14ac:dyDescent="0.35">
      <c r="B133" s="37" t="s">
        <v>121</v>
      </c>
      <c r="C133" s="38">
        <v>245.3</v>
      </c>
      <c r="W133" s="37" t="s">
        <v>124</v>
      </c>
      <c r="X133" s="38">
        <v>0</v>
      </c>
    </row>
    <row r="134" spans="2:24" ht="15" thickBot="1" x14ac:dyDescent="0.35">
      <c r="B134" s="37" t="s">
        <v>122</v>
      </c>
      <c r="C134" s="38"/>
    </row>
    <row r="135" spans="2:24" ht="15" thickBot="1" x14ac:dyDescent="0.35">
      <c r="B135" s="37" t="s">
        <v>123</v>
      </c>
      <c r="C135" s="38"/>
      <c r="W135" s="39" t="s">
        <v>125</v>
      </c>
    </row>
    <row r="136" spans="2:24" ht="15" thickBot="1" x14ac:dyDescent="0.35">
      <c r="B136" s="37" t="s">
        <v>124</v>
      </c>
      <c r="C136" s="38">
        <v>0</v>
      </c>
    </row>
    <row r="137" spans="2:24" x14ac:dyDescent="0.3">
      <c r="W137" s="40" t="s">
        <v>126</v>
      </c>
    </row>
    <row r="138" spans="2:24" x14ac:dyDescent="0.3">
      <c r="B138" s="39" t="s">
        <v>125</v>
      </c>
      <c r="W138" s="40" t="s">
        <v>145</v>
      </c>
    </row>
    <row r="140" spans="2:24" x14ac:dyDescent="0.3">
      <c r="B140" s="40" t="s">
        <v>126</v>
      </c>
    </row>
    <row r="141" spans="2:24" x14ac:dyDescent="0.3">
      <c r="B141" s="40" t="s">
        <v>127</v>
      </c>
    </row>
    <row r="143" spans="2:24" ht="15" thickBot="1" x14ac:dyDescent="0.35"/>
    <row r="144" spans="2:24" ht="15" thickBot="1" x14ac:dyDescent="0.35">
      <c r="C144" s="35" t="s">
        <v>114</v>
      </c>
    </row>
    <row r="145" spans="2:3" ht="15" thickBot="1" x14ac:dyDescent="0.35">
      <c r="B145">
        <v>2006</v>
      </c>
      <c r="C145" s="52">
        <v>83712</v>
      </c>
    </row>
    <row r="146" spans="2:3" ht="15" thickBot="1" x14ac:dyDescent="0.35">
      <c r="B146">
        <v>2007</v>
      </c>
      <c r="C146" s="52">
        <v>126455</v>
      </c>
    </row>
    <row r="147" spans="2:3" ht="15" thickBot="1" x14ac:dyDescent="0.35">
      <c r="B147">
        <v>2009</v>
      </c>
      <c r="C147" s="52">
        <v>192044</v>
      </c>
    </row>
    <row r="148" spans="2:3" ht="15" thickBot="1" x14ac:dyDescent="0.35">
      <c r="B148">
        <v>2015</v>
      </c>
      <c r="C148" s="52">
        <v>570201</v>
      </c>
    </row>
    <row r="149" spans="2:3" ht="15" thickBot="1" x14ac:dyDescent="0.35">
      <c r="B149">
        <v>2019</v>
      </c>
      <c r="C149" s="52">
        <v>612231</v>
      </c>
    </row>
    <row r="150" spans="2:3" ht="15" thickBot="1" x14ac:dyDescent="0.35">
      <c r="B150">
        <v>2020</v>
      </c>
      <c r="C150" s="52">
        <v>690222</v>
      </c>
    </row>
    <row r="151" spans="2:3" x14ac:dyDescent="0.3">
      <c r="B151">
        <v>2021</v>
      </c>
      <c r="C151" t="s">
        <v>43</v>
      </c>
    </row>
  </sheetData>
  <conditionalFormatting sqref="K25:L40 K4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4:I10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B138" r:id="rId1" display="https://miau.my-x.hu/myx-free/coco/test/693342720211009165435.html" xr:uid="{568379EB-1691-4D02-85B8-E68D8E5000DA}"/>
    <hyperlink ref="M5" r:id="rId2" xr:uid="{EEF49608-4F9A-4251-8DD3-C60583295C20}"/>
    <hyperlink ref="W135" r:id="rId3" display="https://miau.my-x.hu/myx-free/coco/test/857562820211009173807.html" xr:uid="{8A6C01C1-6BF3-4D9E-BA58-6190F7126DC9}"/>
  </hyperlinks>
  <pageMargins left="0.7" right="0.7" top="0.75" bottom="0.75" header="0.3" footer="0.3"/>
  <pageSetup paperSize="9" orientation="portrait" verticalDpi="0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2629B-B9EA-4E5E-A06F-120EE429C091}">
  <dimension ref="A1:S77"/>
  <sheetViews>
    <sheetView topLeftCell="A14" zoomScale="92" workbookViewId="0">
      <selection activeCell="I42" sqref="I42:I58"/>
    </sheetView>
  </sheetViews>
  <sheetFormatPr defaultRowHeight="14.4" x14ac:dyDescent="0.3"/>
  <cols>
    <col min="1" max="1" width="5.5546875" bestFit="1" customWidth="1"/>
    <col min="2" max="2" width="18.21875" bestFit="1" customWidth="1"/>
    <col min="3" max="3" width="10.109375" bestFit="1" customWidth="1"/>
    <col min="4" max="4" width="9" bestFit="1" customWidth="1"/>
    <col min="5" max="5" width="29" bestFit="1" customWidth="1"/>
    <col min="6" max="6" width="14.5546875" bestFit="1" customWidth="1"/>
    <col min="7" max="7" width="11.88671875" bestFit="1" customWidth="1"/>
    <col min="8" max="8" width="11.21875" bestFit="1" customWidth="1"/>
    <col min="9" max="9" width="11.44140625" bestFit="1" customWidth="1"/>
    <col min="10" max="10" width="17.77734375" bestFit="1" customWidth="1"/>
    <col min="11" max="11" width="7.21875" bestFit="1" customWidth="1"/>
  </cols>
  <sheetData>
    <row r="1" spans="1:12" x14ac:dyDescent="0.3">
      <c r="A1">
        <f>'Munka1 (4)'!B6</f>
        <v>0</v>
      </c>
      <c r="B1" s="4" t="str">
        <f>'Munka1 (4)'!C6</f>
        <v>befektetett eszközök</v>
      </c>
      <c r="C1" t="str">
        <f>'Munka1 (4)'!D6</f>
        <v>létszám (…)</v>
      </c>
      <c r="D1" s="4" t="str">
        <f>'Munka1 (4)'!E6</f>
        <v>saját tőke</v>
      </c>
      <c r="E1" s="4" t="str">
        <f>'Munka1 (4)'!F6</f>
        <v>igénybe vett szolgáltatások értéke</v>
      </c>
      <c r="F1" t="str">
        <f>'Munka1 (4)'!G6</f>
        <v>partnerek száma</v>
      </c>
      <c r="G1" t="str">
        <f>'Munka1 (4)'!H6</f>
        <v>online% (FTE)</v>
      </c>
      <c r="H1" t="str">
        <f>'Munka1 (4)'!I6</f>
        <v>log-stratégia</v>
      </c>
      <c r="I1" t="str">
        <f>'Munka1 (4)'!J6</f>
        <v>robot% (FTE)</v>
      </c>
      <c r="J1" t="str">
        <f>'Munka1 (4)'!K6</f>
        <v>1 főre jutó/iroda nm</v>
      </c>
      <c r="K1" s="4" t="str">
        <f>'Munka1 (4)'!M6</f>
        <v>ksh_infl</v>
      </c>
    </row>
    <row r="2" spans="1:12" x14ac:dyDescent="0.3">
      <c r="A2">
        <f>'Munka1 (4)'!B7</f>
        <v>2005</v>
      </c>
      <c r="B2">
        <f>'Munka1 (4)'!C7</f>
        <v>64052</v>
      </c>
      <c r="C2">
        <f>'Munka1 (4)'!D7</f>
        <v>15</v>
      </c>
      <c r="D2">
        <f>'Munka1 (4)'!E7</f>
        <v>18634</v>
      </c>
      <c r="E2">
        <f>'Munka1 (4)'!F7</f>
        <v>120246</v>
      </c>
      <c r="F2">
        <f>'Munka1 (4)'!G7</f>
        <v>7400</v>
      </c>
      <c r="G2">
        <f>'Munka1 (4)'!H7</f>
        <v>0</v>
      </c>
      <c r="H2">
        <f>'Munka1 (4)'!I7</f>
        <v>16</v>
      </c>
      <c r="I2">
        <f>'Munka1 (4)'!J7</f>
        <v>16</v>
      </c>
      <c r="J2">
        <f>'Munka1 (4)'!K7</f>
        <v>34.133333333333333</v>
      </c>
      <c r="K2">
        <v>103.6</v>
      </c>
      <c r="L2">
        <f>K2/100</f>
        <v>1.036</v>
      </c>
    </row>
    <row r="3" spans="1:12" x14ac:dyDescent="0.3">
      <c r="A3">
        <f>'Munka1 (4)'!B8</f>
        <v>2006</v>
      </c>
      <c r="B3">
        <f>'Munka1 (4)'!C8</f>
        <v>83712</v>
      </c>
      <c r="C3">
        <f>'Munka1 (4)'!D8</f>
        <v>16</v>
      </c>
      <c r="D3">
        <f>'Munka1 (4)'!E8</f>
        <v>22909</v>
      </c>
      <c r="E3">
        <f>'Munka1 (4)'!F8</f>
        <v>150473</v>
      </c>
      <c r="F3">
        <f>'Munka1 (4)'!G8</f>
        <v>7333</v>
      </c>
      <c r="G3">
        <f>'Munka1 (4)'!H8</f>
        <v>0</v>
      </c>
      <c r="H3">
        <f>'Munka1 (4)'!I8</f>
        <v>15</v>
      </c>
      <c r="I3">
        <f>'Munka1 (4)'!J8</f>
        <v>15</v>
      </c>
      <c r="J3">
        <f>'Munka1 (4)'!K8</f>
        <v>32</v>
      </c>
      <c r="K3">
        <v>103.9</v>
      </c>
      <c r="L3">
        <f t="shared" ref="L3:L17" si="0">K3/100</f>
        <v>1.0390000000000001</v>
      </c>
    </row>
    <row r="4" spans="1:12" x14ac:dyDescent="0.3">
      <c r="A4">
        <f>'Munka1 (4)'!B9</f>
        <v>2007</v>
      </c>
      <c r="B4">
        <f>'Munka1 (4)'!C9</f>
        <v>126455</v>
      </c>
      <c r="C4">
        <f>'Munka1 (4)'!D9</f>
        <v>17</v>
      </c>
      <c r="D4">
        <f>'Munka1 (4)'!E9</f>
        <v>59481</v>
      </c>
      <c r="E4">
        <f>'Munka1 (4)'!F9</f>
        <v>205848</v>
      </c>
      <c r="F4">
        <f>'Munka1 (4)'!G9</f>
        <v>7460</v>
      </c>
      <c r="G4">
        <f>'Munka1 (4)'!H9</f>
        <v>0</v>
      </c>
      <c r="H4">
        <f>'Munka1 (4)'!I9</f>
        <v>14</v>
      </c>
      <c r="I4">
        <f>'Munka1 (4)'!J9</f>
        <v>14</v>
      </c>
      <c r="J4">
        <f>'Munka1 (4)'!K9</f>
        <v>30.117647058823529</v>
      </c>
      <c r="K4">
        <v>108</v>
      </c>
      <c r="L4">
        <f t="shared" si="0"/>
        <v>1.08</v>
      </c>
    </row>
    <row r="5" spans="1:12" x14ac:dyDescent="0.3">
      <c r="A5">
        <f>'Munka1 (4)'!B10</f>
        <v>2008</v>
      </c>
      <c r="B5">
        <f>'Munka1 (4)'!C10</f>
        <v>214490</v>
      </c>
      <c r="C5">
        <f>'Munka1 (4)'!D10</f>
        <v>19</v>
      </c>
      <c r="D5">
        <f>'Munka1 (4)'!E10</f>
        <v>108516</v>
      </c>
      <c r="E5">
        <f>'Munka1 (4)'!F10</f>
        <v>227613</v>
      </c>
      <c r="F5">
        <f>'Munka1 (4)'!G10</f>
        <v>7547</v>
      </c>
      <c r="G5">
        <f>'Munka1 (4)'!H10</f>
        <v>0</v>
      </c>
      <c r="H5">
        <f>'Munka1 (4)'!I10</f>
        <v>13</v>
      </c>
      <c r="I5">
        <f>'Munka1 (4)'!J10</f>
        <v>13</v>
      </c>
      <c r="J5">
        <f>'Munka1 (4)'!K10</f>
        <v>26.94736842105263</v>
      </c>
      <c r="K5">
        <v>106.1</v>
      </c>
      <c r="L5">
        <f t="shared" si="0"/>
        <v>1.0609999999999999</v>
      </c>
    </row>
    <row r="6" spans="1:12" x14ac:dyDescent="0.3">
      <c r="A6">
        <f>'Munka1 (4)'!B11</f>
        <v>2009</v>
      </c>
      <c r="B6">
        <f>'Munka1 (4)'!C11</f>
        <v>192044</v>
      </c>
      <c r="C6">
        <f>'Munka1 (4)'!D11</f>
        <v>22</v>
      </c>
      <c r="D6">
        <f>'Munka1 (4)'!E11</f>
        <v>204950</v>
      </c>
      <c r="E6">
        <f>'Munka1 (4)'!F11</f>
        <v>243296</v>
      </c>
      <c r="F6">
        <f>'Munka1 (4)'!G11</f>
        <v>7603</v>
      </c>
      <c r="G6">
        <f>'Munka1 (4)'!H11</f>
        <v>0</v>
      </c>
      <c r="H6">
        <f>'Munka1 (4)'!I11</f>
        <v>12</v>
      </c>
      <c r="I6">
        <f>'Munka1 (4)'!J11</f>
        <v>12</v>
      </c>
      <c r="J6">
        <f>'Munka1 (4)'!K11</f>
        <v>23.272727272727273</v>
      </c>
      <c r="K6">
        <v>104.2</v>
      </c>
      <c r="L6">
        <f t="shared" si="0"/>
        <v>1.042</v>
      </c>
    </row>
    <row r="7" spans="1:12" x14ac:dyDescent="0.3">
      <c r="A7">
        <f>'Munka1 (4)'!B12</f>
        <v>2010</v>
      </c>
      <c r="B7">
        <f>'Munka1 (4)'!C12</f>
        <v>494090</v>
      </c>
      <c r="C7">
        <f>'Munka1 (4)'!D12</f>
        <v>21</v>
      </c>
      <c r="D7">
        <f>'Munka1 (4)'!E12</f>
        <v>311917</v>
      </c>
      <c r="E7">
        <f>'Munka1 (4)'!F12</f>
        <v>239019</v>
      </c>
      <c r="F7">
        <f>'Munka1 (4)'!G12</f>
        <v>7543</v>
      </c>
      <c r="G7">
        <f>'Munka1 (4)'!H12</f>
        <v>0</v>
      </c>
      <c r="H7">
        <f>'Munka1 (4)'!I12</f>
        <v>11</v>
      </c>
      <c r="I7">
        <f>'Munka1 (4)'!J12</f>
        <v>11</v>
      </c>
      <c r="J7">
        <f>'Munka1 (4)'!K12</f>
        <v>24.38095238095238</v>
      </c>
      <c r="K7">
        <v>104.9</v>
      </c>
      <c r="L7">
        <f t="shared" si="0"/>
        <v>1.0490000000000002</v>
      </c>
    </row>
    <row r="8" spans="1:12" x14ac:dyDescent="0.3">
      <c r="A8">
        <f>'Munka1 (4)'!B13</f>
        <v>2011</v>
      </c>
      <c r="B8">
        <f>'Munka1 (4)'!C13</f>
        <v>552727</v>
      </c>
      <c r="C8">
        <f>'Munka1 (4)'!D13</f>
        <v>21</v>
      </c>
      <c r="D8">
        <f>'Munka1 (4)'!E13</f>
        <v>406739</v>
      </c>
      <c r="E8">
        <f>'Munka1 (4)'!F13</f>
        <v>257174</v>
      </c>
      <c r="F8">
        <f>'Munka1 (4)'!G13</f>
        <v>7380</v>
      </c>
      <c r="G8">
        <f>'Munka1 (4)'!H13</f>
        <v>0</v>
      </c>
      <c r="H8">
        <f>'Munka1 (4)'!I13</f>
        <v>10</v>
      </c>
      <c r="I8">
        <f>'Munka1 (4)'!J13</f>
        <v>10</v>
      </c>
      <c r="J8">
        <f>'Munka1 (4)'!K13</f>
        <v>24.38095238095238</v>
      </c>
      <c r="K8">
        <v>103.9</v>
      </c>
      <c r="L8">
        <f t="shared" si="0"/>
        <v>1.0390000000000001</v>
      </c>
    </row>
    <row r="9" spans="1:12" x14ac:dyDescent="0.3">
      <c r="A9">
        <f>'Munka1 (4)'!B14</f>
        <v>2012</v>
      </c>
      <c r="B9">
        <f>'Munka1 (4)'!C14</f>
        <v>572930</v>
      </c>
      <c r="C9">
        <f>'Munka1 (4)'!D14</f>
        <v>21</v>
      </c>
      <c r="D9">
        <f>'Munka1 (4)'!E14</f>
        <v>441708</v>
      </c>
      <c r="E9">
        <f>'Munka1 (4)'!F14</f>
        <v>242397</v>
      </c>
      <c r="F9">
        <f>'Munka1 (4)'!G14</f>
        <v>6892</v>
      </c>
      <c r="G9">
        <f>'Munka1 (4)'!H14</f>
        <v>0</v>
      </c>
      <c r="H9">
        <f>'Munka1 (4)'!I14</f>
        <v>9</v>
      </c>
      <c r="I9">
        <f>'Munka1 (4)'!J14</f>
        <v>9</v>
      </c>
      <c r="J9">
        <f>'Munka1 (4)'!K14</f>
        <v>24.38095238095238</v>
      </c>
      <c r="K9">
        <v>105.7</v>
      </c>
      <c r="L9">
        <f t="shared" si="0"/>
        <v>1.0569999999999999</v>
      </c>
    </row>
    <row r="10" spans="1:12" x14ac:dyDescent="0.3">
      <c r="A10">
        <f>'Munka1 (4)'!B15</f>
        <v>2013</v>
      </c>
      <c r="B10">
        <f>'Munka1 (4)'!C15</f>
        <v>259784</v>
      </c>
      <c r="C10">
        <f>'Munka1 (4)'!D15</f>
        <v>21</v>
      </c>
      <c r="D10">
        <f>'Munka1 (4)'!E15</f>
        <v>517545</v>
      </c>
      <c r="E10">
        <f>'Munka1 (4)'!F15</f>
        <v>230339</v>
      </c>
      <c r="F10">
        <f>'Munka1 (4)'!G15</f>
        <v>6834</v>
      </c>
      <c r="G10">
        <f>'Munka1 (4)'!H15</f>
        <v>0</v>
      </c>
      <c r="H10">
        <f>'Munka1 (4)'!I15</f>
        <v>8</v>
      </c>
      <c r="I10">
        <f>'Munka1 (4)'!J15</f>
        <v>8</v>
      </c>
      <c r="J10">
        <f>'Munka1 (4)'!K15</f>
        <v>24.38095238095238</v>
      </c>
      <c r="K10">
        <v>101.7</v>
      </c>
      <c r="L10">
        <f t="shared" si="0"/>
        <v>1.0170000000000001</v>
      </c>
    </row>
    <row r="11" spans="1:12" x14ac:dyDescent="0.3">
      <c r="A11">
        <f>'Munka1 (4)'!B16</f>
        <v>2014</v>
      </c>
      <c r="B11">
        <f>'Munka1 (4)'!C16</f>
        <v>436288</v>
      </c>
      <c r="C11">
        <f>'Munka1 (4)'!D16</f>
        <v>21</v>
      </c>
      <c r="D11">
        <f>'Munka1 (4)'!E16</f>
        <v>736323</v>
      </c>
      <c r="E11">
        <f>'Munka1 (4)'!F16</f>
        <v>283220</v>
      </c>
      <c r="F11">
        <f>'Munka1 (4)'!G16</f>
        <v>6903</v>
      </c>
      <c r="G11">
        <f>'Munka1 (4)'!H16</f>
        <v>0</v>
      </c>
      <c r="H11">
        <f>'Munka1 (4)'!I16</f>
        <v>7</v>
      </c>
      <c r="I11">
        <f>'Munka1 (4)'!J16</f>
        <v>7</v>
      </c>
      <c r="J11">
        <f>'Munka1 (4)'!K16</f>
        <v>24.38095238095238</v>
      </c>
      <c r="K11">
        <v>99.8</v>
      </c>
      <c r="L11">
        <f t="shared" si="0"/>
        <v>0.998</v>
      </c>
    </row>
    <row r="12" spans="1:12" x14ac:dyDescent="0.3">
      <c r="A12">
        <f>'Munka1 (4)'!B17</f>
        <v>2015</v>
      </c>
      <c r="B12">
        <f>'Munka1 (4)'!C17</f>
        <v>570201</v>
      </c>
      <c r="C12">
        <f>'Munka1 (4)'!D17</f>
        <v>23</v>
      </c>
      <c r="D12">
        <f>'Munka1 (4)'!E17</f>
        <v>744444</v>
      </c>
      <c r="E12">
        <f>'Munka1 (4)'!F17</f>
        <v>469876</v>
      </c>
      <c r="F12">
        <f>'Munka1 (4)'!G17</f>
        <v>7075</v>
      </c>
      <c r="G12">
        <f>'Munka1 (4)'!H17</f>
        <v>0</v>
      </c>
      <c r="H12">
        <f>'Munka1 (4)'!I17</f>
        <v>6</v>
      </c>
      <c r="I12">
        <f>'Munka1 (4)'!J17</f>
        <v>6</v>
      </c>
      <c r="J12">
        <f>'Munka1 (4)'!K17</f>
        <v>22.260869565217391</v>
      </c>
      <c r="K12">
        <v>99.9</v>
      </c>
      <c r="L12">
        <f t="shared" si="0"/>
        <v>0.99900000000000011</v>
      </c>
    </row>
    <row r="13" spans="1:12" x14ac:dyDescent="0.3">
      <c r="A13">
        <f>'Munka1 (4)'!B18</f>
        <v>2016</v>
      </c>
      <c r="B13">
        <f>'Munka1 (4)'!C18</f>
        <v>734146</v>
      </c>
      <c r="C13">
        <f>'Munka1 (4)'!D18</f>
        <v>22</v>
      </c>
      <c r="D13">
        <f>'Munka1 (4)'!E18</f>
        <v>761011</v>
      </c>
      <c r="E13">
        <f>'Munka1 (4)'!F18</f>
        <v>451941</v>
      </c>
      <c r="F13">
        <f>'Munka1 (4)'!G18</f>
        <v>7208</v>
      </c>
      <c r="G13">
        <f>'Munka1 (4)'!H18</f>
        <v>0</v>
      </c>
      <c r="H13">
        <f>'Munka1 (4)'!I18</f>
        <v>5</v>
      </c>
      <c r="I13">
        <f>'Munka1 (4)'!J18</f>
        <v>5</v>
      </c>
      <c r="J13">
        <f>'Munka1 (4)'!K18</f>
        <v>23.272727272727273</v>
      </c>
      <c r="K13">
        <v>100.4</v>
      </c>
      <c r="L13">
        <f t="shared" si="0"/>
        <v>1.004</v>
      </c>
    </row>
    <row r="14" spans="1:12" x14ac:dyDescent="0.3">
      <c r="A14">
        <f>'Munka1 (4)'!B19</f>
        <v>2017</v>
      </c>
      <c r="B14">
        <f>'Munka1 (4)'!C19</f>
        <v>720182</v>
      </c>
      <c r="C14">
        <f>'Munka1 (4)'!D19</f>
        <v>22</v>
      </c>
      <c r="D14">
        <f>'Munka1 (4)'!E19</f>
        <v>757645</v>
      </c>
      <c r="E14">
        <f>'Munka1 (4)'!F19</f>
        <v>382110</v>
      </c>
      <c r="F14">
        <f>'Munka1 (4)'!G19</f>
        <v>7213</v>
      </c>
      <c r="G14">
        <f>'Munka1 (4)'!H19</f>
        <v>0</v>
      </c>
      <c r="H14">
        <f>'Munka1 (4)'!I19</f>
        <v>4</v>
      </c>
      <c r="I14">
        <f>'Munka1 (4)'!J19</f>
        <v>4</v>
      </c>
      <c r="J14">
        <f>'Munka1 (4)'!K19</f>
        <v>23.272727272727273</v>
      </c>
      <c r="K14">
        <v>102.4</v>
      </c>
      <c r="L14">
        <f t="shared" si="0"/>
        <v>1.024</v>
      </c>
    </row>
    <row r="15" spans="1:12" x14ac:dyDescent="0.3">
      <c r="A15">
        <f>'Munka1 (4)'!B20</f>
        <v>2018</v>
      </c>
      <c r="B15">
        <f>'Munka1 (4)'!C20</f>
        <v>602060</v>
      </c>
      <c r="C15">
        <f>'Munka1 (4)'!D20</f>
        <v>24</v>
      </c>
      <c r="D15">
        <f>'Munka1 (4)'!E20</f>
        <v>754162</v>
      </c>
      <c r="E15">
        <f>'Munka1 (4)'!F20</f>
        <v>408736</v>
      </c>
      <c r="F15">
        <f>'Munka1 (4)'!G20</f>
        <v>7368</v>
      </c>
      <c r="G15">
        <f>'Munka1 (4)'!H20</f>
        <v>0</v>
      </c>
      <c r="H15">
        <f>'Munka1 (4)'!I20</f>
        <v>3</v>
      </c>
      <c r="I15">
        <f>'Munka1 (4)'!J20</f>
        <v>3</v>
      </c>
      <c r="J15">
        <f>'Munka1 (4)'!K20</f>
        <v>21.333333333333332</v>
      </c>
      <c r="K15">
        <v>102.8</v>
      </c>
      <c r="L15">
        <f t="shared" si="0"/>
        <v>1.028</v>
      </c>
    </row>
    <row r="16" spans="1:12" x14ac:dyDescent="0.3">
      <c r="A16">
        <f>'Munka1 (4)'!B21</f>
        <v>2019</v>
      </c>
      <c r="B16">
        <f>'Munka1 (4)'!C21</f>
        <v>612231</v>
      </c>
      <c r="C16">
        <f>'Munka1 (4)'!D21</f>
        <v>25</v>
      </c>
      <c r="D16">
        <f>'Munka1 (4)'!E21</f>
        <v>766630</v>
      </c>
      <c r="E16">
        <f>'Munka1 (4)'!F21</f>
        <v>377766</v>
      </c>
      <c r="F16">
        <f>'Munka1 (4)'!G21</f>
        <v>7320</v>
      </c>
      <c r="G16">
        <f>'Munka1 (4)'!H21</f>
        <v>0</v>
      </c>
      <c r="H16">
        <f>'Munka1 (4)'!I21</f>
        <v>2</v>
      </c>
      <c r="I16">
        <f>'Munka1 (4)'!J21</f>
        <v>2</v>
      </c>
      <c r="J16">
        <f>'Munka1 (4)'!K21</f>
        <v>20.48</v>
      </c>
      <c r="K16">
        <v>103.4</v>
      </c>
      <c r="L16">
        <f t="shared" si="0"/>
        <v>1.034</v>
      </c>
    </row>
    <row r="17" spans="1:19" x14ac:dyDescent="0.3">
      <c r="A17">
        <f>'Munka1 (4)'!B22</f>
        <v>2020</v>
      </c>
      <c r="B17">
        <f>'Munka1 (4)'!C22</f>
        <v>690222</v>
      </c>
      <c r="C17">
        <f>'Munka1 (4)'!D22</f>
        <v>27</v>
      </c>
      <c r="D17">
        <f>'Munka1 (4)'!E22</f>
        <v>855846</v>
      </c>
      <c r="E17">
        <f>'Munka1 (4)'!F22</f>
        <v>387882</v>
      </c>
      <c r="F17">
        <f>'Munka1 (4)'!G22</f>
        <v>7430</v>
      </c>
      <c r="G17">
        <f>'Munka1 (4)'!H22</f>
        <v>1</v>
      </c>
      <c r="H17">
        <f>'Munka1 (4)'!I22</f>
        <v>1</v>
      </c>
      <c r="I17">
        <f>'Munka1 (4)'!J22</f>
        <v>1</v>
      </c>
      <c r="J17">
        <f>'Munka1 (4)'!K22</f>
        <v>18.962962962962962</v>
      </c>
      <c r="K17">
        <v>103.3</v>
      </c>
      <c r="L17">
        <f t="shared" si="0"/>
        <v>1.0329999999999999</v>
      </c>
    </row>
    <row r="18" spans="1:19" x14ac:dyDescent="0.3">
      <c r="A18">
        <f>'Munka1 (4)'!B23</f>
        <v>2021</v>
      </c>
      <c r="B18" t="str">
        <f>'Munka1 (4)'!C23</f>
        <v>???</v>
      </c>
      <c r="C18">
        <f>'Munka1 (4)'!D23</f>
        <v>30</v>
      </c>
      <c r="D18">
        <f>'Munka1 (4)'!E23</f>
        <v>877000</v>
      </c>
      <c r="E18">
        <f>'Munka1 (4)'!F23</f>
        <v>400000</v>
      </c>
      <c r="F18">
        <f>'Munka1 (4)'!G23</f>
        <v>7600</v>
      </c>
      <c r="G18">
        <f>'Munka1 (4)'!H23</f>
        <v>1</v>
      </c>
      <c r="H18">
        <f>'Munka1 (4)'!I23</f>
        <v>0</v>
      </c>
      <c r="I18">
        <f>'Munka1 (4)'!J23</f>
        <v>0</v>
      </c>
      <c r="J18">
        <f>'Munka1 (4)'!K23</f>
        <v>17.066666666666666</v>
      </c>
      <c r="K18">
        <f>'Munka1 (4)'!M23</f>
        <v>0</v>
      </c>
    </row>
    <row r="22" spans="1:19" x14ac:dyDescent="0.3">
      <c r="R22">
        <f>PEARSON(Q24:Q39,R24:R39)</f>
        <v>0.94117647058823528</v>
      </c>
    </row>
    <row r="23" spans="1:19" x14ac:dyDescent="0.3">
      <c r="A23">
        <f>A1</f>
        <v>0</v>
      </c>
      <c r="B23" s="4" t="str">
        <f t="shared" ref="B23:K23" si="1">B1</f>
        <v>befektetett eszközök</v>
      </c>
      <c r="C23" t="str">
        <f t="shared" si="1"/>
        <v>létszám (…)</v>
      </c>
      <c r="D23" t="str">
        <f t="shared" si="1"/>
        <v>saját tőke</v>
      </c>
      <c r="E23" t="str">
        <f t="shared" si="1"/>
        <v>igénybe vett szolgáltatások értéke</v>
      </c>
      <c r="F23" t="str">
        <f t="shared" si="1"/>
        <v>partnerek száma</v>
      </c>
      <c r="G23" t="str">
        <f t="shared" si="1"/>
        <v>online% (FTE)</v>
      </c>
      <c r="H23" t="str">
        <f t="shared" si="1"/>
        <v>log-stratégia</v>
      </c>
      <c r="I23" t="str">
        <f t="shared" si="1"/>
        <v>robot% (FTE)</v>
      </c>
      <c r="J23" t="str">
        <f t="shared" si="1"/>
        <v>1 főre jutó/iroda nm</v>
      </c>
      <c r="K23" t="str">
        <f t="shared" si="1"/>
        <v>ksh_infl</v>
      </c>
      <c r="O23" t="s">
        <v>358</v>
      </c>
      <c r="P23" t="s">
        <v>359</v>
      </c>
      <c r="Q23" t="s">
        <v>360</v>
      </c>
      <c r="R23" t="s">
        <v>361</v>
      </c>
      <c r="S23" t="s">
        <v>364</v>
      </c>
    </row>
    <row r="24" spans="1:19" x14ac:dyDescent="0.3">
      <c r="A24">
        <f t="shared" ref="A24:K24" si="2">A2</f>
        <v>2005</v>
      </c>
      <c r="B24" s="51">
        <f>B2*PRODUCT($L3:$L$17)</f>
        <v>104781.77491713762</v>
      </c>
      <c r="C24">
        <f t="shared" si="2"/>
        <v>15</v>
      </c>
      <c r="D24" s="51">
        <f>D2*PRODUCT($L3:$L$17)</f>
        <v>30483.101133546843</v>
      </c>
      <c r="E24" s="51">
        <f>E2*PRODUCT($L3:$L$17)</f>
        <v>196708.75705186615</v>
      </c>
      <c r="F24">
        <f t="shared" si="2"/>
        <v>7400</v>
      </c>
      <c r="G24">
        <f t="shared" si="2"/>
        <v>0</v>
      </c>
      <c r="H24">
        <f t="shared" si="2"/>
        <v>16</v>
      </c>
      <c r="I24">
        <f t="shared" si="2"/>
        <v>16</v>
      </c>
      <c r="J24">
        <f t="shared" si="2"/>
        <v>34.133333333333333</v>
      </c>
      <c r="K24">
        <f t="shared" si="2"/>
        <v>103.6</v>
      </c>
      <c r="N24">
        <v>2005</v>
      </c>
      <c r="O24">
        <f t="shared" ref="O24:O39" si="3">B24</f>
        <v>104781.77491713762</v>
      </c>
      <c r="P24">
        <f t="shared" ref="P24:P39" si="4">B2</f>
        <v>64052</v>
      </c>
      <c r="Q24">
        <f>RANK(O24,O$24:O$39,0)</f>
        <v>16</v>
      </c>
      <c r="R24">
        <f t="shared" ref="R24:R39" si="5">RANK(P24,P$24:P$39,0)</f>
        <v>16</v>
      </c>
      <c r="S24">
        <f>Q24-R24</f>
        <v>0</v>
      </c>
    </row>
    <row r="25" spans="1:19" x14ac:dyDescent="0.3">
      <c r="A25">
        <f t="shared" ref="A25:K25" si="6">A3</f>
        <v>2006</v>
      </c>
      <c r="B25" s="51">
        <f>B3*PRODUCT($L4:$L$17)</f>
        <v>131802.97898392205</v>
      </c>
      <c r="C25">
        <f t="shared" si="6"/>
        <v>16</v>
      </c>
      <c r="D25" s="51">
        <f>D3*PRODUCT($L4:$L$17)</f>
        <v>36069.79221070659</v>
      </c>
      <c r="E25" s="51">
        <f>E3*PRODUCT($L4:$L$17)</f>
        <v>236916.92537088713</v>
      </c>
      <c r="F25">
        <f t="shared" si="6"/>
        <v>7333</v>
      </c>
      <c r="G25">
        <f t="shared" si="6"/>
        <v>0</v>
      </c>
      <c r="H25">
        <f t="shared" si="6"/>
        <v>15</v>
      </c>
      <c r="I25">
        <f t="shared" si="6"/>
        <v>15</v>
      </c>
      <c r="J25">
        <f t="shared" si="6"/>
        <v>32</v>
      </c>
      <c r="K25">
        <f t="shared" si="6"/>
        <v>103.9</v>
      </c>
      <c r="N25">
        <v>2006</v>
      </c>
      <c r="O25">
        <f t="shared" si="3"/>
        <v>131802.97898392205</v>
      </c>
      <c r="P25">
        <f t="shared" si="4"/>
        <v>83712</v>
      </c>
      <c r="Q25">
        <f t="shared" ref="Q25:Q39" si="7">RANK(O25,O$24:O$39,0)</f>
        <v>15</v>
      </c>
      <c r="R25">
        <f t="shared" si="5"/>
        <v>15</v>
      </c>
      <c r="S25">
        <f t="shared" ref="S25:S39" si="8">Q25-R25</f>
        <v>0</v>
      </c>
    </row>
    <row r="26" spans="1:19" x14ac:dyDescent="0.3">
      <c r="A26">
        <f t="shared" ref="A26:K26" si="9">A4</f>
        <v>2007</v>
      </c>
      <c r="B26" s="51">
        <f>B4*PRODUCT($L5:$L$17)</f>
        <v>184352.80869741071</v>
      </c>
      <c r="C26">
        <f t="shared" si="9"/>
        <v>17</v>
      </c>
      <c r="D26" s="51">
        <f>D4*PRODUCT($L5:$L$17)</f>
        <v>86714.557859560213</v>
      </c>
      <c r="E26" s="51">
        <f>E4*PRODUCT($L5:$L$17)</f>
        <v>300096.13668692106</v>
      </c>
      <c r="F26">
        <f t="shared" si="9"/>
        <v>7460</v>
      </c>
      <c r="G26">
        <f t="shared" si="9"/>
        <v>0</v>
      </c>
      <c r="H26">
        <f t="shared" si="9"/>
        <v>14</v>
      </c>
      <c r="I26">
        <f t="shared" si="9"/>
        <v>14</v>
      </c>
      <c r="J26">
        <f t="shared" si="9"/>
        <v>30.117647058823529</v>
      </c>
      <c r="K26">
        <f t="shared" si="9"/>
        <v>108</v>
      </c>
      <c r="N26">
        <v>2007</v>
      </c>
      <c r="O26">
        <f t="shared" si="3"/>
        <v>184352.80869741071</v>
      </c>
      <c r="P26">
        <f t="shared" si="4"/>
        <v>126455</v>
      </c>
      <c r="Q26">
        <f t="shared" si="7"/>
        <v>14</v>
      </c>
      <c r="R26">
        <f t="shared" si="5"/>
        <v>14</v>
      </c>
      <c r="S26">
        <f t="shared" si="8"/>
        <v>0</v>
      </c>
    </row>
    <row r="27" spans="1:19" x14ac:dyDescent="0.3">
      <c r="A27">
        <f t="shared" ref="A27:K27" si="10">A5</f>
        <v>2008</v>
      </c>
      <c r="B27" s="51">
        <f>B5*PRODUCT($L6:$L$17)</f>
        <v>294717.15629699052</v>
      </c>
      <c r="C27">
        <f t="shared" si="10"/>
        <v>19</v>
      </c>
      <c r="D27" s="51">
        <f>D5*PRODUCT($L6:$L$17)</f>
        <v>149104.97893945742</v>
      </c>
      <c r="E27" s="51">
        <f>E5*PRODUCT($L6:$L$17)</f>
        <v>312748.64141091378</v>
      </c>
      <c r="F27">
        <f t="shared" si="10"/>
        <v>7547</v>
      </c>
      <c r="G27">
        <f t="shared" si="10"/>
        <v>0</v>
      </c>
      <c r="H27">
        <f t="shared" si="10"/>
        <v>13</v>
      </c>
      <c r="I27">
        <f t="shared" si="10"/>
        <v>13</v>
      </c>
      <c r="J27">
        <f t="shared" si="10"/>
        <v>26.94736842105263</v>
      </c>
      <c r="K27">
        <f t="shared" si="10"/>
        <v>106.1</v>
      </c>
      <c r="N27">
        <v>2008</v>
      </c>
      <c r="O27">
        <f t="shared" si="3"/>
        <v>294717.15629699052</v>
      </c>
      <c r="P27">
        <f t="shared" si="4"/>
        <v>214490</v>
      </c>
      <c r="Q27">
        <f t="shared" si="7"/>
        <v>11</v>
      </c>
      <c r="R27">
        <f t="shared" si="5"/>
        <v>12</v>
      </c>
      <c r="S27">
        <f t="shared" si="8"/>
        <v>-1</v>
      </c>
    </row>
    <row r="28" spans="1:19" x14ac:dyDescent="0.3">
      <c r="A28">
        <f t="shared" ref="A28:K28" si="11">A6</f>
        <v>2009</v>
      </c>
      <c r="B28" s="51">
        <f>B6*PRODUCT($L7:$L$17)</f>
        <v>253239.46829505247</v>
      </c>
      <c r="C28">
        <f t="shared" si="11"/>
        <v>22</v>
      </c>
      <c r="D28" s="51">
        <f>D6*PRODUCT($L7:$L$17)</f>
        <v>270258.00872232928</v>
      </c>
      <c r="E28" s="51">
        <f>E6*PRODUCT($L7:$L$17)</f>
        <v>320823.09094953805</v>
      </c>
      <c r="F28">
        <f t="shared" si="11"/>
        <v>7603</v>
      </c>
      <c r="G28">
        <f t="shared" si="11"/>
        <v>0</v>
      </c>
      <c r="H28">
        <f t="shared" si="11"/>
        <v>12</v>
      </c>
      <c r="I28">
        <f t="shared" si="11"/>
        <v>12</v>
      </c>
      <c r="J28">
        <f t="shared" si="11"/>
        <v>23.272727272727273</v>
      </c>
      <c r="K28">
        <f t="shared" si="11"/>
        <v>104.2</v>
      </c>
      <c r="N28">
        <v>2009</v>
      </c>
      <c r="O28">
        <f t="shared" si="3"/>
        <v>253239.46829505247</v>
      </c>
      <c r="P28">
        <f t="shared" si="4"/>
        <v>192044</v>
      </c>
      <c r="Q28">
        <f t="shared" si="7"/>
        <v>13</v>
      </c>
      <c r="R28">
        <f t="shared" si="5"/>
        <v>13</v>
      </c>
      <c r="S28">
        <f t="shared" si="8"/>
        <v>0</v>
      </c>
    </row>
    <row r="29" spans="1:19" x14ac:dyDescent="0.3">
      <c r="A29">
        <f t="shared" ref="A29:K29" si="12">A7</f>
        <v>2010</v>
      </c>
      <c r="B29" s="51">
        <f>B7*PRODUCT($L8:$L$17)</f>
        <v>621099.56614596967</v>
      </c>
      <c r="C29">
        <f t="shared" si="12"/>
        <v>21</v>
      </c>
      <c r="D29" s="51">
        <f>D7*PRODUCT($L8:$L$17)</f>
        <v>392097.62062286714</v>
      </c>
      <c r="E29" s="51">
        <f>E7*PRODUCT($L8:$L$17)</f>
        <v>300460.63915611227</v>
      </c>
      <c r="F29">
        <f t="shared" si="12"/>
        <v>7543</v>
      </c>
      <c r="G29">
        <f t="shared" si="12"/>
        <v>0</v>
      </c>
      <c r="H29">
        <f t="shared" si="12"/>
        <v>11</v>
      </c>
      <c r="I29">
        <f t="shared" si="12"/>
        <v>11</v>
      </c>
      <c r="J29">
        <f t="shared" si="12"/>
        <v>24.38095238095238</v>
      </c>
      <c r="K29">
        <f t="shared" si="12"/>
        <v>104.9</v>
      </c>
      <c r="N29">
        <v>2010</v>
      </c>
      <c r="O29">
        <f t="shared" si="3"/>
        <v>621099.56614596967</v>
      </c>
      <c r="P29">
        <f t="shared" si="4"/>
        <v>494090</v>
      </c>
      <c r="Q29">
        <f t="shared" si="7"/>
        <v>9</v>
      </c>
      <c r="R29">
        <f t="shared" si="5"/>
        <v>9</v>
      </c>
      <c r="S29">
        <f t="shared" si="8"/>
        <v>0</v>
      </c>
    </row>
    <row r="30" spans="1:19" x14ac:dyDescent="0.3">
      <c r="A30">
        <f t="shared" ref="A30:K30" si="13">A8</f>
        <v>2011</v>
      </c>
      <c r="B30" s="51">
        <f>B8*PRODUCT($L9:$L$17)</f>
        <v>668729.21064063499</v>
      </c>
      <c r="C30">
        <f t="shared" si="13"/>
        <v>21</v>
      </c>
      <c r="D30" s="51">
        <f>D8*PRODUCT($L9:$L$17)</f>
        <v>492102.34058904531</v>
      </c>
      <c r="E30" s="51">
        <f>E8*PRODUCT($L9:$L$17)</f>
        <v>311147.75651866954</v>
      </c>
      <c r="F30">
        <f t="shared" si="13"/>
        <v>7380</v>
      </c>
      <c r="G30">
        <f t="shared" si="13"/>
        <v>0</v>
      </c>
      <c r="H30">
        <f t="shared" si="13"/>
        <v>10</v>
      </c>
      <c r="I30">
        <f t="shared" si="13"/>
        <v>10</v>
      </c>
      <c r="J30">
        <f t="shared" si="13"/>
        <v>24.38095238095238</v>
      </c>
      <c r="K30">
        <f t="shared" si="13"/>
        <v>103.9</v>
      </c>
      <c r="N30">
        <v>2011</v>
      </c>
      <c r="O30">
        <f t="shared" si="3"/>
        <v>668729.21064063499</v>
      </c>
      <c r="P30">
        <f t="shared" si="4"/>
        <v>552727</v>
      </c>
      <c r="Q30">
        <f t="shared" si="7"/>
        <v>4</v>
      </c>
      <c r="R30">
        <f t="shared" si="5"/>
        <v>8</v>
      </c>
      <c r="S30">
        <f t="shared" si="8"/>
        <v>-4</v>
      </c>
    </row>
    <row r="31" spans="1:19" x14ac:dyDescent="0.3">
      <c r="A31">
        <f t="shared" ref="A31:K31" si="14">A9</f>
        <v>2012</v>
      </c>
      <c r="B31" s="51">
        <f>B9*PRODUCT($L10:$L$17)</f>
        <v>655792.1147071725</v>
      </c>
      <c r="C31">
        <f t="shared" si="14"/>
        <v>21</v>
      </c>
      <c r="D31" s="51">
        <f>D9*PRODUCT($L10:$L$17)</f>
        <v>505591.64889790327</v>
      </c>
      <c r="E31" s="51">
        <f>E9*PRODUCT($L10:$L$17)</f>
        <v>277454.56029301044</v>
      </c>
      <c r="F31">
        <f t="shared" si="14"/>
        <v>6892</v>
      </c>
      <c r="G31">
        <f t="shared" si="14"/>
        <v>0</v>
      </c>
      <c r="H31">
        <f t="shared" si="14"/>
        <v>9</v>
      </c>
      <c r="I31">
        <f t="shared" si="14"/>
        <v>9</v>
      </c>
      <c r="J31">
        <f t="shared" si="14"/>
        <v>24.38095238095238</v>
      </c>
      <c r="K31">
        <f t="shared" si="14"/>
        <v>105.7</v>
      </c>
      <c r="N31">
        <v>2012</v>
      </c>
      <c r="O31">
        <f t="shared" si="3"/>
        <v>655792.1147071725</v>
      </c>
      <c r="P31">
        <f t="shared" si="4"/>
        <v>572930</v>
      </c>
      <c r="Q31">
        <f t="shared" si="7"/>
        <v>5</v>
      </c>
      <c r="R31">
        <f t="shared" si="5"/>
        <v>6</v>
      </c>
      <c r="S31">
        <f t="shared" si="8"/>
        <v>-1</v>
      </c>
    </row>
    <row r="32" spans="1:19" x14ac:dyDescent="0.3">
      <c r="A32">
        <f t="shared" ref="A32:K32" si="15">A10</f>
        <v>2013</v>
      </c>
      <c r="B32" s="51">
        <f>B10*PRODUCT($L11:$L$17)</f>
        <v>292385.66303458897</v>
      </c>
      <c r="C32">
        <f t="shared" si="15"/>
        <v>21</v>
      </c>
      <c r="D32" s="51">
        <f>D10*PRODUCT($L11:$L$17)</f>
        <v>582494.44913942483</v>
      </c>
      <c r="E32" s="51">
        <f>E10*PRODUCT($L11:$L$17)</f>
        <v>259245.45483064465</v>
      </c>
      <c r="F32">
        <f t="shared" si="15"/>
        <v>6834</v>
      </c>
      <c r="G32">
        <f t="shared" si="15"/>
        <v>0</v>
      </c>
      <c r="H32">
        <f t="shared" si="15"/>
        <v>8</v>
      </c>
      <c r="I32">
        <f t="shared" si="15"/>
        <v>8</v>
      </c>
      <c r="J32">
        <f t="shared" si="15"/>
        <v>24.38095238095238</v>
      </c>
      <c r="K32">
        <f t="shared" si="15"/>
        <v>101.7</v>
      </c>
      <c r="N32">
        <v>2013</v>
      </c>
      <c r="O32">
        <f t="shared" si="3"/>
        <v>292385.66303458897</v>
      </c>
      <c r="P32">
        <f t="shared" si="4"/>
        <v>259784</v>
      </c>
      <c r="Q32">
        <f t="shared" si="7"/>
        <v>12</v>
      </c>
      <c r="R32">
        <f t="shared" si="5"/>
        <v>11</v>
      </c>
      <c r="S32">
        <f t="shared" si="8"/>
        <v>1</v>
      </c>
    </row>
    <row r="33" spans="1:19" x14ac:dyDescent="0.3">
      <c r="A33">
        <f t="shared" ref="A33:K33" si="16">A11</f>
        <v>2014</v>
      </c>
      <c r="B33" s="51">
        <f>B11*PRODUCT($L12:$L$17)</f>
        <v>492024.12830015499</v>
      </c>
      <c r="C33">
        <f t="shared" si="16"/>
        <v>21</v>
      </c>
      <c r="D33" s="51">
        <f>D11*PRODUCT($L12:$L$17)</f>
        <v>830388.83082357305</v>
      </c>
      <c r="E33" s="51">
        <f>E11*PRODUCT($L12:$L$17)</f>
        <v>319401.57331205509</v>
      </c>
      <c r="F33">
        <f t="shared" si="16"/>
        <v>6903</v>
      </c>
      <c r="G33">
        <f t="shared" si="16"/>
        <v>0</v>
      </c>
      <c r="H33">
        <f t="shared" si="16"/>
        <v>7</v>
      </c>
      <c r="I33">
        <f t="shared" si="16"/>
        <v>7</v>
      </c>
      <c r="J33">
        <f t="shared" si="16"/>
        <v>24.38095238095238</v>
      </c>
      <c r="K33">
        <f t="shared" si="16"/>
        <v>99.8</v>
      </c>
      <c r="N33">
        <v>2014</v>
      </c>
      <c r="O33">
        <f t="shared" si="3"/>
        <v>492024.12830015499</v>
      </c>
      <c r="P33">
        <f t="shared" si="4"/>
        <v>436288</v>
      </c>
      <c r="Q33">
        <f t="shared" si="7"/>
        <v>10</v>
      </c>
      <c r="R33">
        <f t="shared" si="5"/>
        <v>10</v>
      </c>
      <c r="S33">
        <f t="shared" si="8"/>
        <v>0</v>
      </c>
    </row>
    <row r="34" spans="1:19" x14ac:dyDescent="0.3">
      <c r="A34">
        <f t="shared" ref="A34:K34" si="17">A12</f>
        <v>2015</v>
      </c>
      <c r="B34" s="51">
        <f>B12*PRODUCT($L13:$L$17)</f>
        <v>643688.30557874858</v>
      </c>
      <c r="C34">
        <f t="shared" si="17"/>
        <v>23</v>
      </c>
      <c r="D34" s="51">
        <f>D12*PRODUCT($L13:$L$17)</f>
        <v>840387.68251593015</v>
      </c>
      <c r="E34" s="51">
        <f>E12*PRODUCT($L13:$L$17)</f>
        <v>530433.45464515151</v>
      </c>
      <c r="F34">
        <f t="shared" si="17"/>
        <v>7075</v>
      </c>
      <c r="G34">
        <f t="shared" si="17"/>
        <v>0</v>
      </c>
      <c r="H34">
        <f t="shared" si="17"/>
        <v>6</v>
      </c>
      <c r="I34">
        <f t="shared" si="17"/>
        <v>6</v>
      </c>
      <c r="J34">
        <f t="shared" si="17"/>
        <v>22.260869565217391</v>
      </c>
      <c r="K34">
        <f t="shared" si="17"/>
        <v>99.9</v>
      </c>
      <c r="N34">
        <v>2015</v>
      </c>
      <c r="O34">
        <f t="shared" si="3"/>
        <v>643688.30557874858</v>
      </c>
      <c r="P34">
        <f t="shared" si="4"/>
        <v>570201</v>
      </c>
      <c r="Q34">
        <f t="shared" si="7"/>
        <v>6</v>
      </c>
      <c r="R34">
        <f t="shared" si="5"/>
        <v>7</v>
      </c>
      <c r="S34">
        <f t="shared" si="8"/>
        <v>-1</v>
      </c>
    </row>
    <row r="35" spans="1:19" x14ac:dyDescent="0.3">
      <c r="A35">
        <f t="shared" ref="A35:K35" si="18">A13</f>
        <v>2016</v>
      </c>
      <c r="B35" s="51">
        <f>B13*PRODUCT($L14:$L$17)</f>
        <v>825460.63732606568</v>
      </c>
      <c r="C35">
        <f t="shared" si="18"/>
        <v>22</v>
      </c>
      <c r="D35" s="51">
        <f>D13*PRODUCT($L14:$L$17)</f>
        <v>855667.16303316585</v>
      </c>
      <c r="E35" s="51">
        <f>E13*PRODUCT($L14:$L$17)</f>
        <v>508154.38059157092</v>
      </c>
      <c r="F35">
        <f t="shared" si="18"/>
        <v>7208</v>
      </c>
      <c r="G35">
        <f t="shared" si="18"/>
        <v>0</v>
      </c>
      <c r="H35">
        <f t="shared" si="18"/>
        <v>5</v>
      </c>
      <c r="I35">
        <f t="shared" si="18"/>
        <v>5</v>
      </c>
      <c r="J35">
        <f t="shared" si="18"/>
        <v>23.272727272727273</v>
      </c>
      <c r="K35">
        <f t="shared" si="18"/>
        <v>100.4</v>
      </c>
      <c r="N35">
        <v>2016</v>
      </c>
      <c r="O35">
        <f t="shared" si="3"/>
        <v>825460.63732606568</v>
      </c>
      <c r="P35">
        <f t="shared" si="4"/>
        <v>734146</v>
      </c>
      <c r="Q35">
        <f t="shared" si="7"/>
        <v>1</v>
      </c>
      <c r="R35">
        <f t="shared" si="5"/>
        <v>1</v>
      </c>
      <c r="S35">
        <f t="shared" si="8"/>
        <v>0</v>
      </c>
    </row>
    <row r="36" spans="1:19" x14ac:dyDescent="0.3">
      <c r="A36">
        <f t="shared" ref="A36:K36" si="19">A14</f>
        <v>2017</v>
      </c>
      <c r="B36" s="51">
        <f>B14*PRODUCT($L15:$L$17)</f>
        <v>790781.02087371214</v>
      </c>
      <c r="C36">
        <f t="shared" si="19"/>
        <v>22</v>
      </c>
      <c r="D36" s="51">
        <f>D14*PRODUCT($L15:$L$17)</f>
        <v>831916.49688532006</v>
      </c>
      <c r="E36" s="51">
        <f>E14*PRODUCT($L15:$L$17)</f>
        <v>419568.02014776005</v>
      </c>
      <c r="F36">
        <f t="shared" si="19"/>
        <v>7213</v>
      </c>
      <c r="G36">
        <f t="shared" si="19"/>
        <v>0</v>
      </c>
      <c r="H36">
        <f t="shared" si="19"/>
        <v>4</v>
      </c>
      <c r="I36">
        <f t="shared" si="19"/>
        <v>4</v>
      </c>
      <c r="J36">
        <f t="shared" si="19"/>
        <v>23.272727272727273</v>
      </c>
      <c r="K36">
        <f t="shared" si="19"/>
        <v>102.4</v>
      </c>
      <c r="N36">
        <v>2017</v>
      </c>
      <c r="O36">
        <f t="shared" si="3"/>
        <v>790781.02087371214</v>
      </c>
      <c r="P36">
        <f t="shared" si="4"/>
        <v>720182</v>
      </c>
      <c r="Q36">
        <f t="shared" si="7"/>
        <v>2</v>
      </c>
      <c r="R36">
        <f t="shared" si="5"/>
        <v>2</v>
      </c>
      <c r="S36">
        <f t="shared" si="8"/>
        <v>0</v>
      </c>
    </row>
    <row r="37" spans="1:19" x14ac:dyDescent="0.3">
      <c r="A37">
        <f t="shared" ref="A37:K37" si="20">A15</f>
        <v>2018</v>
      </c>
      <c r="B37" s="51">
        <f>B15*PRODUCT($L16:$L$17)</f>
        <v>643073.53132000007</v>
      </c>
      <c r="C37">
        <f t="shared" si="20"/>
        <v>24</v>
      </c>
      <c r="D37" s="51">
        <f>D15*PRODUCT($L16:$L$17)</f>
        <v>805537.02376400004</v>
      </c>
      <c r="E37" s="51">
        <f>E15*PRODUCT($L16:$L$17)</f>
        <v>436579.91379199998</v>
      </c>
      <c r="F37">
        <f t="shared" si="20"/>
        <v>7368</v>
      </c>
      <c r="G37">
        <f t="shared" si="20"/>
        <v>0</v>
      </c>
      <c r="H37">
        <f t="shared" si="20"/>
        <v>3</v>
      </c>
      <c r="I37">
        <f t="shared" si="20"/>
        <v>3</v>
      </c>
      <c r="J37">
        <f t="shared" si="20"/>
        <v>21.333333333333332</v>
      </c>
      <c r="K37">
        <f t="shared" si="20"/>
        <v>102.8</v>
      </c>
      <c r="N37">
        <v>2018</v>
      </c>
      <c r="O37">
        <f t="shared" si="3"/>
        <v>643073.53132000007</v>
      </c>
      <c r="P37">
        <f t="shared" si="4"/>
        <v>602060</v>
      </c>
      <c r="Q37">
        <f t="shared" si="7"/>
        <v>7</v>
      </c>
      <c r="R37">
        <f t="shared" si="5"/>
        <v>5</v>
      </c>
      <c r="S37">
        <f t="shared" si="8"/>
        <v>2</v>
      </c>
    </row>
    <row r="38" spans="1:19" x14ac:dyDescent="0.3">
      <c r="A38">
        <f t="shared" ref="A38:K38" si="21">A16</f>
        <v>2019</v>
      </c>
      <c r="B38" s="51">
        <f>B16*PRODUCT($L17:$L$17)</f>
        <v>632434.62299999991</v>
      </c>
      <c r="C38">
        <f t="shared" si="21"/>
        <v>25</v>
      </c>
      <c r="D38" s="51">
        <f>D16*PRODUCT($L17:$L$17)</f>
        <v>791928.78999999992</v>
      </c>
      <c r="E38" s="51">
        <f>E16*PRODUCT($L17:$L$17)</f>
        <v>390232.27799999999</v>
      </c>
      <c r="F38">
        <f t="shared" si="21"/>
        <v>7320</v>
      </c>
      <c r="G38">
        <f t="shared" si="21"/>
        <v>0</v>
      </c>
      <c r="H38">
        <f t="shared" si="21"/>
        <v>2</v>
      </c>
      <c r="I38">
        <f t="shared" si="21"/>
        <v>2</v>
      </c>
      <c r="J38">
        <f t="shared" si="21"/>
        <v>20.48</v>
      </c>
      <c r="K38">
        <f t="shared" si="21"/>
        <v>103.4</v>
      </c>
      <c r="N38">
        <v>2019</v>
      </c>
      <c r="O38">
        <f t="shared" si="3"/>
        <v>632434.62299999991</v>
      </c>
      <c r="P38">
        <f t="shared" si="4"/>
        <v>612231</v>
      </c>
      <c r="Q38">
        <f t="shared" si="7"/>
        <v>8</v>
      </c>
      <c r="R38">
        <f t="shared" si="5"/>
        <v>4</v>
      </c>
      <c r="S38">
        <f t="shared" si="8"/>
        <v>4</v>
      </c>
    </row>
    <row r="39" spans="1:19" x14ac:dyDescent="0.3">
      <c r="A39">
        <f t="shared" ref="A39:K39" si="22">A17</f>
        <v>2020</v>
      </c>
      <c r="B39" s="51">
        <f>B17</f>
        <v>690222</v>
      </c>
      <c r="C39">
        <f t="shared" si="22"/>
        <v>27</v>
      </c>
      <c r="D39" s="51">
        <f>D17</f>
        <v>855846</v>
      </c>
      <c r="E39" s="51">
        <f>E17</f>
        <v>387882</v>
      </c>
      <c r="F39">
        <f t="shared" si="22"/>
        <v>7430</v>
      </c>
      <c r="G39">
        <f t="shared" si="22"/>
        <v>1</v>
      </c>
      <c r="H39">
        <f t="shared" si="22"/>
        <v>1</v>
      </c>
      <c r="I39">
        <f t="shared" si="22"/>
        <v>1</v>
      </c>
      <c r="J39">
        <f t="shared" si="22"/>
        <v>18.962962962962962</v>
      </c>
      <c r="K39">
        <f t="shared" si="22"/>
        <v>103.3</v>
      </c>
      <c r="N39">
        <v>2020</v>
      </c>
      <c r="O39">
        <f t="shared" si="3"/>
        <v>690222</v>
      </c>
      <c r="P39">
        <f t="shared" si="4"/>
        <v>690222</v>
      </c>
      <c r="Q39">
        <f t="shared" si="7"/>
        <v>3</v>
      </c>
      <c r="R39">
        <f t="shared" si="5"/>
        <v>3</v>
      </c>
      <c r="S39">
        <f t="shared" si="8"/>
        <v>0</v>
      </c>
    </row>
    <row r="41" spans="1:19" x14ac:dyDescent="0.3">
      <c r="R41">
        <f>PEARSON(Q43:Q58,R43:R58)</f>
        <v>0.94117647058823528</v>
      </c>
    </row>
    <row r="42" spans="1:19" x14ac:dyDescent="0.3">
      <c r="C42" t="str">
        <f>C23</f>
        <v>létszám (…)</v>
      </c>
      <c r="D42" t="str">
        <f t="shared" ref="D42:J42" si="23">D23</f>
        <v>saját tőke</v>
      </c>
      <c r="E42" t="str">
        <f t="shared" si="23"/>
        <v>igénybe vett szolgáltatások értéke</v>
      </c>
      <c r="F42" t="str">
        <f t="shared" si="23"/>
        <v>partnerek száma</v>
      </c>
      <c r="G42" t="str">
        <f t="shared" si="23"/>
        <v>online% (FTE)</v>
      </c>
      <c r="H42" t="str">
        <f t="shared" si="23"/>
        <v>log-stratégia</v>
      </c>
      <c r="J42" t="str">
        <f t="shared" si="23"/>
        <v>1 főre jutó/iroda nm</v>
      </c>
      <c r="O42" t="s">
        <v>362</v>
      </c>
      <c r="P42" t="s">
        <v>363</v>
      </c>
      <c r="Q42" t="s">
        <v>360</v>
      </c>
      <c r="R42" t="s">
        <v>361</v>
      </c>
      <c r="S42" t="s">
        <v>364</v>
      </c>
    </row>
    <row r="43" spans="1:19" x14ac:dyDescent="0.3">
      <c r="A43">
        <f>A24</f>
        <v>2005</v>
      </c>
      <c r="C43">
        <f>RANK(C24,C$24:C$39,'Munka1 (4)'!D$2)</f>
        <v>16</v>
      </c>
      <c r="D43">
        <f>RANK(D24,D$24:D$39,'Munka1 (4)'!E$2)</f>
        <v>16</v>
      </c>
      <c r="E43">
        <f>RANK(E24,E$24:E$39,'Munka1 (4)'!F$2)</f>
        <v>16</v>
      </c>
      <c r="F43">
        <f>RANK(F24,F$24:F$39,'Munka1 (4)'!G$2)</f>
        <v>6</v>
      </c>
      <c r="G43">
        <f>RANK(G24,G$24:G$39,'Munka1 (4)'!H$2)</f>
        <v>2</v>
      </c>
      <c r="H43">
        <f>RANK(H24,H$24:H$39,'Munka1 (4)'!I$2)</f>
        <v>16</v>
      </c>
      <c r="J43">
        <f>RANK(J24,J$24:J$39,'Munka1 (4)'!K$2)</f>
        <v>16</v>
      </c>
      <c r="N43">
        <f>N24</f>
        <v>2005</v>
      </c>
      <c r="O43" s="51">
        <f>D24</f>
        <v>30483.101133546843</v>
      </c>
      <c r="P43">
        <f>D2</f>
        <v>18634</v>
      </c>
      <c r="Q43">
        <f>RANK(O43,O$43:O$58,0)</f>
        <v>16</v>
      </c>
      <c r="R43">
        <f>RANK(P43,P$43:P$58,0)</f>
        <v>16</v>
      </c>
      <c r="S43">
        <f>Q43-R43</f>
        <v>0</v>
      </c>
    </row>
    <row r="44" spans="1:19" x14ac:dyDescent="0.3">
      <c r="A44">
        <f t="shared" ref="A44:A58" si="24">A25</f>
        <v>2006</v>
      </c>
      <c r="C44">
        <f>RANK(C25,C$24:C$39,'Munka1 (4)'!D$2)</f>
        <v>15</v>
      </c>
      <c r="D44">
        <f>RANK(D25,D$24:D$39,'Munka1 (4)'!E$2)</f>
        <v>15</v>
      </c>
      <c r="E44">
        <f>RANK(E25,E$24:E$39,'Munka1 (4)'!F$2)</f>
        <v>15</v>
      </c>
      <c r="F44">
        <f>RANK(F25,F$24:F$39,'Munka1 (4)'!G$2)</f>
        <v>9</v>
      </c>
      <c r="G44">
        <f>RANK(G25,G$24:G$39,'Munka1 (4)'!H$2)</f>
        <v>2</v>
      </c>
      <c r="H44">
        <f>RANK(H25,H$24:H$39,'Munka1 (4)'!I$2)</f>
        <v>15</v>
      </c>
      <c r="J44">
        <f>RANK(J25,J$24:J$39,'Munka1 (4)'!K$2)</f>
        <v>15</v>
      </c>
      <c r="N44">
        <f t="shared" ref="N44:N58" si="25">N25</f>
        <v>2006</v>
      </c>
      <c r="O44" s="51">
        <f t="shared" ref="O44:O58" si="26">D25</f>
        <v>36069.79221070659</v>
      </c>
      <c r="P44">
        <f t="shared" ref="P44:P58" si="27">D3</f>
        <v>22909</v>
      </c>
      <c r="Q44">
        <f t="shared" ref="Q44:Q58" si="28">RANK(O44,O$43:O$58,0)</f>
        <v>15</v>
      </c>
      <c r="R44">
        <f t="shared" ref="R44:R58" si="29">RANK(P44,P$43:P$58,0)</f>
        <v>15</v>
      </c>
      <c r="S44">
        <f t="shared" ref="S44:S58" si="30">Q44-R44</f>
        <v>0</v>
      </c>
    </row>
    <row r="45" spans="1:19" x14ac:dyDescent="0.3">
      <c r="A45">
        <f t="shared" si="24"/>
        <v>2007</v>
      </c>
      <c r="C45">
        <f>RANK(C26,C$24:C$39,'Munka1 (4)'!D$2)</f>
        <v>14</v>
      </c>
      <c r="D45">
        <f>RANK(D26,D$24:D$39,'Munka1 (4)'!E$2)</f>
        <v>14</v>
      </c>
      <c r="E45">
        <f>RANK(E26,E$24:E$39,'Munka1 (4)'!F$2)</f>
        <v>12</v>
      </c>
      <c r="F45">
        <f>RANK(F26,F$24:F$39,'Munka1 (4)'!G$2)</f>
        <v>4</v>
      </c>
      <c r="G45">
        <f>RANK(G26,G$24:G$39,'Munka1 (4)'!H$2)</f>
        <v>2</v>
      </c>
      <c r="H45">
        <f>RANK(H26,H$24:H$39,'Munka1 (4)'!I$2)</f>
        <v>14</v>
      </c>
      <c r="J45">
        <f>RANK(J26,J$24:J$39,'Munka1 (4)'!K$2)</f>
        <v>14</v>
      </c>
      <c r="N45">
        <f t="shared" si="25"/>
        <v>2007</v>
      </c>
      <c r="O45" s="51">
        <f t="shared" si="26"/>
        <v>86714.557859560213</v>
      </c>
      <c r="P45">
        <f t="shared" si="27"/>
        <v>59481</v>
      </c>
      <c r="Q45">
        <f t="shared" si="28"/>
        <v>14</v>
      </c>
      <c r="R45">
        <f t="shared" si="29"/>
        <v>14</v>
      </c>
      <c r="S45">
        <f t="shared" si="30"/>
        <v>0</v>
      </c>
    </row>
    <row r="46" spans="1:19" x14ac:dyDescent="0.3">
      <c r="A46">
        <f t="shared" si="24"/>
        <v>2008</v>
      </c>
      <c r="C46">
        <f>RANK(C27,C$24:C$39,'Munka1 (4)'!D$2)</f>
        <v>13</v>
      </c>
      <c r="D46">
        <f>RANK(D27,D$24:D$39,'Munka1 (4)'!E$2)</f>
        <v>13</v>
      </c>
      <c r="E46">
        <f>RANK(E27,E$24:E$39,'Munka1 (4)'!F$2)</f>
        <v>9</v>
      </c>
      <c r="F46">
        <f>RANK(F27,F$24:F$39,'Munka1 (4)'!G$2)</f>
        <v>2</v>
      </c>
      <c r="G46">
        <f>RANK(G27,G$24:G$39,'Munka1 (4)'!H$2)</f>
        <v>2</v>
      </c>
      <c r="H46">
        <f>RANK(H27,H$24:H$39,'Munka1 (4)'!I$2)</f>
        <v>13</v>
      </c>
      <c r="J46">
        <f>RANK(J27,J$24:J$39,'Munka1 (4)'!K$2)</f>
        <v>13</v>
      </c>
      <c r="N46">
        <f t="shared" si="25"/>
        <v>2008</v>
      </c>
      <c r="O46" s="51">
        <f t="shared" si="26"/>
        <v>149104.97893945742</v>
      </c>
      <c r="P46">
        <f t="shared" si="27"/>
        <v>108516</v>
      </c>
      <c r="Q46">
        <f t="shared" si="28"/>
        <v>13</v>
      </c>
      <c r="R46">
        <f t="shared" si="29"/>
        <v>13</v>
      </c>
      <c r="S46">
        <f t="shared" si="30"/>
        <v>0</v>
      </c>
    </row>
    <row r="47" spans="1:19" x14ac:dyDescent="0.3">
      <c r="A47">
        <f t="shared" si="24"/>
        <v>2009</v>
      </c>
      <c r="C47">
        <f>RANK(C28,C$24:C$39,'Munka1 (4)'!D$2)</f>
        <v>5</v>
      </c>
      <c r="D47">
        <f>RANK(D28,D$24:D$39,'Munka1 (4)'!E$2)</f>
        <v>12</v>
      </c>
      <c r="E47">
        <f>RANK(E28,E$24:E$39,'Munka1 (4)'!F$2)</f>
        <v>7</v>
      </c>
      <c r="F47">
        <f>RANK(F28,F$24:F$39,'Munka1 (4)'!G$2)</f>
        <v>1</v>
      </c>
      <c r="G47">
        <f>RANK(G28,G$24:G$39,'Munka1 (4)'!H$2)</f>
        <v>2</v>
      </c>
      <c r="H47">
        <f>RANK(H28,H$24:H$39,'Munka1 (4)'!I$2)</f>
        <v>12</v>
      </c>
      <c r="J47">
        <f>RANK(J28,J$24:J$39,'Munka1 (4)'!K$2)</f>
        <v>5</v>
      </c>
      <c r="N47">
        <f t="shared" si="25"/>
        <v>2009</v>
      </c>
      <c r="O47" s="51">
        <f t="shared" si="26"/>
        <v>270258.00872232928</v>
      </c>
      <c r="P47">
        <f t="shared" si="27"/>
        <v>204950</v>
      </c>
      <c r="Q47">
        <f t="shared" si="28"/>
        <v>12</v>
      </c>
      <c r="R47">
        <f t="shared" si="29"/>
        <v>12</v>
      </c>
      <c r="S47">
        <f t="shared" si="30"/>
        <v>0</v>
      </c>
    </row>
    <row r="48" spans="1:19" x14ac:dyDescent="0.3">
      <c r="A48">
        <f t="shared" si="24"/>
        <v>2010</v>
      </c>
      <c r="C48">
        <f>RANK(C29,C$24:C$39,'Munka1 (4)'!D$2)</f>
        <v>8</v>
      </c>
      <c r="D48">
        <f>RANK(D29,D$24:D$39,'Munka1 (4)'!E$2)</f>
        <v>11</v>
      </c>
      <c r="E48">
        <f>RANK(E29,E$24:E$39,'Munka1 (4)'!F$2)</f>
        <v>11</v>
      </c>
      <c r="F48">
        <f>RANK(F29,F$24:F$39,'Munka1 (4)'!G$2)</f>
        <v>3</v>
      </c>
      <c r="G48">
        <f>RANK(G29,G$24:G$39,'Munka1 (4)'!H$2)</f>
        <v>2</v>
      </c>
      <c r="H48">
        <f>RANK(H29,H$24:H$39,'Munka1 (4)'!I$2)</f>
        <v>11</v>
      </c>
      <c r="J48">
        <f>RANK(J29,J$24:J$39,'Munka1 (4)'!K$2)</f>
        <v>8</v>
      </c>
      <c r="N48">
        <f t="shared" si="25"/>
        <v>2010</v>
      </c>
      <c r="O48" s="51">
        <f t="shared" si="26"/>
        <v>392097.62062286714</v>
      </c>
      <c r="P48">
        <f t="shared" si="27"/>
        <v>311917</v>
      </c>
      <c r="Q48">
        <f t="shared" si="28"/>
        <v>11</v>
      </c>
      <c r="R48">
        <f t="shared" si="29"/>
        <v>11</v>
      </c>
      <c r="S48">
        <f t="shared" si="30"/>
        <v>0</v>
      </c>
    </row>
    <row r="49" spans="1:19" x14ac:dyDescent="0.3">
      <c r="A49">
        <f t="shared" si="24"/>
        <v>2011</v>
      </c>
      <c r="C49">
        <f>RANK(C30,C$24:C$39,'Munka1 (4)'!D$2)</f>
        <v>8</v>
      </c>
      <c r="D49">
        <f>RANK(D30,D$24:D$39,'Munka1 (4)'!E$2)</f>
        <v>10</v>
      </c>
      <c r="E49">
        <f>RANK(E30,E$24:E$39,'Munka1 (4)'!F$2)</f>
        <v>10</v>
      </c>
      <c r="F49">
        <f>RANK(F30,F$24:F$39,'Munka1 (4)'!G$2)</f>
        <v>7</v>
      </c>
      <c r="G49">
        <f>RANK(G30,G$24:G$39,'Munka1 (4)'!H$2)</f>
        <v>2</v>
      </c>
      <c r="H49">
        <f>RANK(H30,H$24:H$39,'Munka1 (4)'!I$2)</f>
        <v>10</v>
      </c>
      <c r="J49">
        <f>RANK(J30,J$24:J$39,'Munka1 (4)'!K$2)</f>
        <v>8</v>
      </c>
      <c r="N49">
        <f t="shared" si="25"/>
        <v>2011</v>
      </c>
      <c r="O49" s="51">
        <f t="shared" si="26"/>
        <v>492102.34058904531</v>
      </c>
      <c r="P49">
        <f t="shared" si="27"/>
        <v>406739</v>
      </c>
      <c r="Q49">
        <f t="shared" si="28"/>
        <v>10</v>
      </c>
      <c r="R49">
        <f t="shared" si="29"/>
        <v>10</v>
      </c>
      <c r="S49">
        <f t="shared" si="30"/>
        <v>0</v>
      </c>
    </row>
    <row r="50" spans="1:19" x14ac:dyDescent="0.3">
      <c r="A50">
        <f t="shared" si="24"/>
        <v>2012</v>
      </c>
      <c r="C50">
        <f>RANK(C31,C$24:C$39,'Munka1 (4)'!D$2)</f>
        <v>8</v>
      </c>
      <c r="D50">
        <f>RANK(D31,D$24:D$39,'Munka1 (4)'!E$2)</f>
        <v>9</v>
      </c>
      <c r="E50">
        <f>RANK(E31,E$24:E$39,'Munka1 (4)'!F$2)</f>
        <v>13</v>
      </c>
      <c r="F50">
        <f>RANK(F31,F$24:F$39,'Munka1 (4)'!G$2)</f>
        <v>15</v>
      </c>
      <c r="G50">
        <f>RANK(G31,G$24:G$39,'Munka1 (4)'!H$2)</f>
        <v>2</v>
      </c>
      <c r="H50">
        <f>RANK(H31,H$24:H$39,'Munka1 (4)'!I$2)</f>
        <v>9</v>
      </c>
      <c r="J50">
        <f>RANK(J31,J$24:J$39,'Munka1 (4)'!K$2)</f>
        <v>8</v>
      </c>
      <c r="N50">
        <f t="shared" si="25"/>
        <v>2012</v>
      </c>
      <c r="O50" s="51">
        <f t="shared" si="26"/>
        <v>505591.64889790327</v>
      </c>
      <c r="P50">
        <f t="shared" si="27"/>
        <v>441708</v>
      </c>
      <c r="Q50">
        <f t="shared" si="28"/>
        <v>9</v>
      </c>
      <c r="R50">
        <f t="shared" si="29"/>
        <v>9</v>
      </c>
      <c r="S50">
        <f t="shared" si="30"/>
        <v>0</v>
      </c>
    </row>
    <row r="51" spans="1:19" x14ac:dyDescent="0.3">
      <c r="A51">
        <f t="shared" si="24"/>
        <v>2013</v>
      </c>
      <c r="C51">
        <f>RANK(C32,C$24:C$39,'Munka1 (4)'!D$2)</f>
        <v>8</v>
      </c>
      <c r="D51">
        <f>RANK(D32,D$24:D$39,'Munka1 (4)'!E$2)</f>
        <v>8</v>
      </c>
      <c r="E51">
        <f>RANK(E32,E$24:E$39,'Munka1 (4)'!F$2)</f>
        <v>14</v>
      </c>
      <c r="F51">
        <f>RANK(F32,F$24:F$39,'Munka1 (4)'!G$2)</f>
        <v>16</v>
      </c>
      <c r="G51">
        <f>RANK(G32,G$24:G$39,'Munka1 (4)'!H$2)</f>
        <v>2</v>
      </c>
      <c r="H51">
        <f>RANK(H32,H$24:H$39,'Munka1 (4)'!I$2)</f>
        <v>8</v>
      </c>
      <c r="J51">
        <f>RANK(J32,J$24:J$39,'Munka1 (4)'!K$2)</f>
        <v>8</v>
      </c>
      <c r="N51">
        <f t="shared" si="25"/>
        <v>2013</v>
      </c>
      <c r="O51" s="51">
        <f t="shared" si="26"/>
        <v>582494.44913942483</v>
      </c>
      <c r="P51">
        <f t="shared" si="27"/>
        <v>517545</v>
      </c>
      <c r="Q51">
        <f t="shared" si="28"/>
        <v>8</v>
      </c>
      <c r="R51">
        <f t="shared" si="29"/>
        <v>8</v>
      </c>
      <c r="S51">
        <f t="shared" si="30"/>
        <v>0</v>
      </c>
    </row>
    <row r="52" spans="1:19" x14ac:dyDescent="0.3">
      <c r="A52">
        <f t="shared" si="24"/>
        <v>2014</v>
      </c>
      <c r="C52">
        <f>RANK(C33,C$24:C$39,'Munka1 (4)'!D$2)</f>
        <v>8</v>
      </c>
      <c r="D52">
        <f>RANK(D33,D$24:D$39,'Munka1 (4)'!E$2)</f>
        <v>5</v>
      </c>
      <c r="E52">
        <f>RANK(E33,E$24:E$39,'Munka1 (4)'!F$2)</f>
        <v>8</v>
      </c>
      <c r="F52">
        <f>RANK(F33,F$24:F$39,'Munka1 (4)'!G$2)</f>
        <v>14</v>
      </c>
      <c r="G52">
        <f>RANK(G33,G$24:G$39,'Munka1 (4)'!H$2)</f>
        <v>2</v>
      </c>
      <c r="H52">
        <f>RANK(H33,H$24:H$39,'Munka1 (4)'!I$2)</f>
        <v>7</v>
      </c>
      <c r="J52">
        <f>RANK(J33,J$24:J$39,'Munka1 (4)'!K$2)</f>
        <v>8</v>
      </c>
      <c r="N52">
        <f t="shared" si="25"/>
        <v>2014</v>
      </c>
      <c r="O52" s="51">
        <f t="shared" si="26"/>
        <v>830388.83082357305</v>
      </c>
      <c r="P52">
        <f t="shared" si="27"/>
        <v>736323</v>
      </c>
      <c r="Q52">
        <f t="shared" si="28"/>
        <v>5</v>
      </c>
      <c r="R52">
        <f t="shared" si="29"/>
        <v>7</v>
      </c>
      <c r="S52">
        <f t="shared" si="30"/>
        <v>-2</v>
      </c>
    </row>
    <row r="53" spans="1:19" x14ac:dyDescent="0.3">
      <c r="A53">
        <f t="shared" si="24"/>
        <v>2015</v>
      </c>
      <c r="C53">
        <f>RANK(C34,C$24:C$39,'Munka1 (4)'!D$2)</f>
        <v>4</v>
      </c>
      <c r="D53">
        <f>RANK(D34,D$24:D$39,'Munka1 (4)'!E$2)</f>
        <v>3</v>
      </c>
      <c r="E53">
        <f>RANK(E34,E$24:E$39,'Munka1 (4)'!F$2)</f>
        <v>1</v>
      </c>
      <c r="F53">
        <f>RANK(F34,F$24:F$39,'Munka1 (4)'!G$2)</f>
        <v>13</v>
      </c>
      <c r="G53">
        <f>RANK(G34,G$24:G$39,'Munka1 (4)'!H$2)</f>
        <v>2</v>
      </c>
      <c r="H53">
        <f>RANK(H34,H$24:H$39,'Munka1 (4)'!I$2)</f>
        <v>6</v>
      </c>
      <c r="J53">
        <f>RANK(J34,J$24:J$39,'Munka1 (4)'!K$2)</f>
        <v>4</v>
      </c>
      <c r="N53">
        <f t="shared" si="25"/>
        <v>2015</v>
      </c>
      <c r="O53" s="51">
        <f t="shared" si="26"/>
        <v>840387.68251593015</v>
      </c>
      <c r="P53">
        <f t="shared" si="27"/>
        <v>744444</v>
      </c>
      <c r="Q53">
        <f t="shared" si="28"/>
        <v>3</v>
      </c>
      <c r="R53">
        <f t="shared" si="29"/>
        <v>6</v>
      </c>
      <c r="S53">
        <f t="shared" si="30"/>
        <v>-3</v>
      </c>
    </row>
    <row r="54" spans="1:19" x14ac:dyDescent="0.3">
      <c r="A54">
        <f t="shared" si="24"/>
        <v>2016</v>
      </c>
      <c r="C54">
        <f>RANK(C35,C$24:C$39,'Munka1 (4)'!D$2)</f>
        <v>5</v>
      </c>
      <c r="D54">
        <f>RANK(D35,D$24:D$39,'Munka1 (4)'!E$2)</f>
        <v>2</v>
      </c>
      <c r="E54">
        <f>RANK(E35,E$24:E$39,'Munka1 (4)'!F$2)</f>
        <v>2</v>
      </c>
      <c r="F54">
        <f>RANK(F35,F$24:F$39,'Munka1 (4)'!G$2)</f>
        <v>12</v>
      </c>
      <c r="G54">
        <f>RANK(G35,G$24:G$39,'Munka1 (4)'!H$2)</f>
        <v>2</v>
      </c>
      <c r="H54">
        <f>RANK(H35,H$24:H$39,'Munka1 (4)'!I$2)</f>
        <v>5</v>
      </c>
      <c r="J54">
        <f>RANK(J35,J$24:J$39,'Munka1 (4)'!K$2)</f>
        <v>5</v>
      </c>
      <c r="N54">
        <f t="shared" si="25"/>
        <v>2016</v>
      </c>
      <c r="O54" s="51">
        <f t="shared" si="26"/>
        <v>855667.16303316585</v>
      </c>
      <c r="P54">
        <f t="shared" si="27"/>
        <v>761011</v>
      </c>
      <c r="Q54">
        <f t="shared" si="28"/>
        <v>2</v>
      </c>
      <c r="R54">
        <f t="shared" si="29"/>
        <v>3</v>
      </c>
      <c r="S54">
        <f t="shared" si="30"/>
        <v>-1</v>
      </c>
    </row>
    <row r="55" spans="1:19" x14ac:dyDescent="0.3">
      <c r="A55">
        <f t="shared" si="24"/>
        <v>2017</v>
      </c>
      <c r="C55">
        <f>RANK(C36,C$24:C$39,'Munka1 (4)'!D$2)</f>
        <v>5</v>
      </c>
      <c r="D55">
        <f>RANK(D36,D$24:D$39,'Munka1 (4)'!E$2)</f>
        <v>4</v>
      </c>
      <c r="E55">
        <f>RANK(E36,E$24:E$39,'Munka1 (4)'!F$2)</f>
        <v>4</v>
      </c>
      <c r="F55">
        <f>RANK(F36,F$24:F$39,'Munka1 (4)'!G$2)</f>
        <v>11</v>
      </c>
      <c r="G55">
        <f>RANK(G36,G$24:G$39,'Munka1 (4)'!H$2)</f>
        <v>2</v>
      </c>
      <c r="H55">
        <f>RANK(H36,H$24:H$39,'Munka1 (4)'!I$2)</f>
        <v>4</v>
      </c>
      <c r="J55">
        <f>RANK(J36,J$24:J$39,'Munka1 (4)'!K$2)</f>
        <v>5</v>
      </c>
      <c r="N55">
        <f t="shared" si="25"/>
        <v>2017</v>
      </c>
      <c r="O55" s="51">
        <f t="shared" si="26"/>
        <v>831916.49688532006</v>
      </c>
      <c r="P55">
        <f t="shared" si="27"/>
        <v>757645</v>
      </c>
      <c r="Q55">
        <f t="shared" si="28"/>
        <v>4</v>
      </c>
      <c r="R55">
        <f t="shared" si="29"/>
        <v>4</v>
      </c>
      <c r="S55">
        <f t="shared" si="30"/>
        <v>0</v>
      </c>
    </row>
    <row r="56" spans="1:19" x14ac:dyDescent="0.3">
      <c r="A56">
        <f t="shared" si="24"/>
        <v>2018</v>
      </c>
      <c r="C56">
        <f>RANK(C37,C$24:C$39,'Munka1 (4)'!D$2)</f>
        <v>3</v>
      </c>
      <c r="D56">
        <f>RANK(D37,D$24:D$39,'Munka1 (4)'!E$2)</f>
        <v>6</v>
      </c>
      <c r="E56">
        <f>RANK(E37,E$24:E$39,'Munka1 (4)'!F$2)</f>
        <v>3</v>
      </c>
      <c r="F56">
        <f>RANK(F37,F$24:F$39,'Munka1 (4)'!G$2)</f>
        <v>8</v>
      </c>
      <c r="G56">
        <f>RANK(G37,G$24:G$39,'Munka1 (4)'!H$2)</f>
        <v>2</v>
      </c>
      <c r="H56">
        <f>RANK(H37,H$24:H$39,'Munka1 (4)'!I$2)</f>
        <v>3</v>
      </c>
      <c r="J56">
        <f>RANK(J37,J$24:J$39,'Munka1 (4)'!K$2)</f>
        <v>3</v>
      </c>
      <c r="N56">
        <f t="shared" si="25"/>
        <v>2018</v>
      </c>
      <c r="O56" s="51">
        <f t="shared" si="26"/>
        <v>805537.02376400004</v>
      </c>
      <c r="P56">
        <f t="shared" si="27"/>
        <v>754162</v>
      </c>
      <c r="Q56">
        <f t="shared" si="28"/>
        <v>6</v>
      </c>
      <c r="R56">
        <f t="shared" si="29"/>
        <v>5</v>
      </c>
      <c r="S56">
        <f t="shared" si="30"/>
        <v>1</v>
      </c>
    </row>
    <row r="57" spans="1:19" x14ac:dyDescent="0.3">
      <c r="A57">
        <f t="shared" si="24"/>
        <v>2019</v>
      </c>
      <c r="C57">
        <f>RANK(C38,C$24:C$39,'Munka1 (4)'!D$2)</f>
        <v>2</v>
      </c>
      <c r="D57">
        <f>RANK(D38,D$24:D$39,'Munka1 (4)'!E$2)</f>
        <v>7</v>
      </c>
      <c r="E57">
        <f>RANK(E38,E$24:E$39,'Munka1 (4)'!F$2)</f>
        <v>5</v>
      </c>
      <c r="F57">
        <f>RANK(F38,F$24:F$39,'Munka1 (4)'!G$2)</f>
        <v>10</v>
      </c>
      <c r="G57">
        <f>RANK(G38,G$24:G$39,'Munka1 (4)'!H$2)</f>
        <v>2</v>
      </c>
      <c r="H57">
        <f>RANK(H38,H$24:H$39,'Munka1 (4)'!I$2)</f>
        <v>2</v>
      </c>
      <c r="J57">
        <f>RANK(J38,J$24:J$39,'Munka1 (4)'!K$2)</f>
        <v>2</v>
      </c>
      <c r="N57">
        <f t="shared" si="25"/>
        <v>2019</v>
      </c>
      <c r="O57" s="51">
        <f t="shared" si="26"/>
        <v>791928.78999999992</v>
      </c>
      <c r="P57">
        <f t="shared" si="27"/>
        <v>766630</v>
      </c>
      <c r="Q57">
        <f t="shared" si="28"/>
        <v>7</v>
      </c>
      <c r="R57">
        <f t="shared" si="29"/>
        <v>2</v>
      </c>
      <c r="S57">
        <f t="shared" si="30"/>
        <v>5</v>
      </c>
    </row>
    <row r="58" spans="1:19" x14ac:dyDescent="0.3">
      <c r="A58">
        <f t="shared" si="24"/>
        <v>2020</v>
      </c>
      <c r="C58">
        <f>RANK(C39,C$24:C$39,'Munka1 (4)'!D$2)</f>
        <v>1</v>
      </c>
      <c r="D58">
        <f>RANK(D39,D$24:D$39,'Munka1 (4)'!E$2)</f>
        <v>1</v>
      </c>
      <c r="E58">
        <f>RANK(E39,E$24:E$39,'Munka1 (4)'!F$2)</f>
        <v>6</v>
      </c>
      <c r="F58">
        <f>RANK(F39,F$24:F$39,'Munka1 (4)'!G$2)</f>
        <v>5</v>
      </c>
      <c r="G58">
        <f>RANK(G39,G$24:G$39,'Munka1 (4)'!H$2)</f>
        <v>1</v>
      </c>
      <c r="H58">
        <f>RANK(H39,H$24:H$39,'Munka1 (4)'!I$2)</f>
        <v>1</v>
      </c>
      <c r="J58">
        <f>RANK(J39,J$24:J$39,'Munka1 (4)'!K$2)</f>
        <v>1</v>
      </c>
      <c r="N58">
        <f t="shared" si="25"/>
        <v>2020</v>
      </c>
      <c r="O58" s="51">
        <f t="shared" si="26"/>
        <v>855846</v>
      </c>
      <c r="P58">
        <f t="shared" si="27"/>
        <v>855846</v>
      </c>
      <c r="Q58">
        <f t="shared" si="28"/>
        <v>1</v>
      </c>
      <c r="R58">
        <f t="shared" si="29"/>
        <v>1</v>
      </c>
      <c r="S58">
        <f t="shared" si="30"/>
        <v>0</v>
      </c>
    </row>
    <row r="60" spans="1:19" x14ac:dyDescent="0.3">
      <c r="R60">
        <f>PEARSON(Q62:Q77,R62:R77)</f>
        <v>0.92941176470588238</v>
      </c>
    </row>
    <row r="61" spans="1:19" x14ac:dyDescent="0.3">
      <c r="C61">
        <f>C43-'Munka1 (4)'!D25</f>
        <v>0</v>
      </c>
      <c r="D61">
        <f>D43-'Munka1 (4)'!E25</f>
        <v>0</v>
      </c>
      <c r="E61">
        <f>E43-'Munka1 (4)'!F25</f>
        <v>0</v>
      </c>
      <c r="F61">
        <f>F43-'Munka1 (4)'!G25</f>
        <v>0</v>
      </c>
      <c r="G61">
        <f>G43-'Munka1 (4)'!H25</f>
        <v>0</v>
      </c>
      <c r="H61">
        <f>H43-'Munka1 (4)'!I25</f>
        <v>0</v>
      </c>
      <c r="J61">
        <f>J43-'Munka1 (4)'!J25</f>
        <v>0</v>
      </c>
      <c r="O61" t="s">
        <v>365</v>
      </c>
      <c r="P61" t="s">
        <v>366</v>
      </c>
      <c r="Q61" t="s">
        <v>360</v>
      </c>
      <c r="R61" t="s">
        <v>361</v>
      </c>
      <c r="S61" t="s">
        <v>364</v>
      </c>
    </row>
    <row r="62" spans="1:19" x14ac:dyDescent="0.3">
      <c r="C62">
        <f>C44-'Munka1 (4)'!D26</f>
        <v>0</v>
      </c>
      <c r="D62">
        <f>D44-'Munka1 (4)'!E26</f>
        <v>0</v>
      </c>
      <c r="E62">
        <f>E44-'Munka1 (4)'!F26</f>
        <v>0</v>
      </c>
      <c r="F62">
        <f>F44-'Munka1 (4)'!G26</f>
        <v>0</v>
      </c>
      <c r="G62">
        <f>G44-'Munka1 (4)'!H26</f>
        <v>0</v>
      </c>
      <c r="H62">
        <f>H44-'Munka1 (4)'!I26</f>
        <v>0</v>
      </c>
      <c r="J62">
        <f>J44-'Munka1 (4)'!J26</f>
        <v>0</v>
      </c>
      <c r="N62">
        <f>N43</f>
        <v>2005</v>
      </c>
      <c r="O62" s="51">
        <f>E24</f>
        <v>196708.75705186615</v>
      </c>
      <c r="P62">
        <f>E2</f>
        <v>120246</v>
      </c>
      <c r="Q62">
        <f>RANK(O62,O$62:O$77,0)</f>
        <v>16</v>
      </c>
      <c r="R62">
        <f>RANK(P62,P$62:P$77,0)</f>
        <v>16</v>
      </c>
      <c r="S62">
        <f>Q62-R62</f>
        <v>0</v>
      </c>
    </row>
    <row r="63" spans="1:19" x14ac:dyDescent="0.3">
      <c r="C63">
        <f>C45-'Munka1 (4)'!D27</f>
        <v>0</v>
      </c>
      <c r="D63">
        <f>D45-'Munka1 (4)'!E27</f>
        <v>0</v>
      </c>
      <c r="E63">
        <f>E45-'Munka1 (4)'!F27</f>
        <v>-2</v>
      </c>
      <c r="F63">
        <f>F45-'Munka1 (4)'!G27</f>
        <v>0</v>
      </c>
      <c r="G63">
        <f>G45-'Munka1 (4)'!H27</f>
        <v>0</v>
      </c>
      <c r="H63">
        <f>H45-'Munka1 (4)'!I27</f>
        <v>0</v>
      </c>
      <c r="J63">
        <f>J45-'Munka1 (4)'!J27</f>
        <v>0</v>
      </c>
      <c r="N63">
        <f t="shared" ref="N63:N77" si="31">N44</f>
        <v>2006</v>
      </c>
      <c r="O63" s="51">
        <f t="shared" ref="O63:O77" si="32">E25</f>
        <v>236916.92537088713</v>
      </c>
      <c r="P63">
        <f t="shared" ref="P63:P77" si="33">E3</f>
        <v>150473</v>
      </c>
      <c r="Q63">
        <f t="shared" ref="Q63:Q77" si="34">RANK(O63,O$62:O$77,0)</f>
        <v>15</v>
      </c>
      <c r="R63">
        <f t="shared" ref="R63:R77" si="35">RANK(P63,P$62:P$77,0)</f>
        <v>15</v>
      </c>
      <c r="S63">
        <f t="shared" ref="S63:S77" si="36">Q63-R63</f>
        <v>0</v>
      </c>
    </row>
    <row r="64" spans="1:19" x14ac:dyDescent="0.3">
      <c r="C64">
        <f>C46-'Munka1 (4)'!D28</f>
        <v>0</v>
      </c>
      <c r="D64">
        <f>D46-'Munka1 (4)'!E28</f>
        <v>0</v>
      </c>
      <c r="E64">
        <f>E46-'Munka1 (4)'!F28</f>
        <v>-4</v>
      </c>
      <c r="F64">
        <f>F46-'Munka1 (4)'!G28</f>
        <v>0</v>
      </c>
      <c r="G64">
        <f>G46-'Munka1 (4)'!H28</f>
        <v>0</v>
      </c>
      <c r="H64">
        <f>H46-'Munka1 (4)'!I28</f>
        <v>0</v>
      </c>
      <c r="J64">
        <f>J46-'Munka1 (4)'!J28</f>
        <v>0</v>
      </c>
      <c r="N64">
        <f t="shared" si="31"/>
        <v>2007</v>
      </c>
      <c r="O64" s="51">
        <f t="shared" si="32"/>
        <v>300096.13668692106</v>
      </c>
      <c r="P64">
        <f t="shared" si="33"/>
        <v>205848</v>
      </c>
      <c r="Q64">
        <f t="shared" si="34"/>
        <v>12</v>
      </c>
      <c r="R64">
        <f t="shared" si="35"/>
        <v>14</v>
      </c>
      <c r="S64">
        <f t="shared" si="36"/>
        <v>-2</v>
      </c>
    </row>
    <row r="65" spans="3:19" x14ac:dyDescent="0.3">
      <c r="C65">
        <f>C47-'Munka1 (4)'!D29</f>
        <v>0</v>
      </c>
      <c r="D65">
        <f>D47-'Munka1 (4)'!E29</f>
        <v>0</v>
      </c>
      <c r="E65">
        <f>E47-'Munka1 (4)'!F29</f>
        <v>-2</v>
      </c>
      <c r="F65">
        <f>F47-'Munka1 (4)'!G29</f>
        <v>0</v>
      </c>
      <c r="G65">
        <f>G47-'Munka1 (4)'!H29</f>
        <v>0</v>
      </c>
      <c r="H65">
        <f>H47-'Munka1 (4)'!I29</f>
        <v>0</v>
      </c>
      <c r="J65">
        <f>J47-'Munka1 (4)'!J29</f>
        <v>0</v>
      </c>
      <c r="N65">
        <f t="shared" si="31"/>
        <v>2008</v>
      </c>
      <c r="O65" s="51">
        <f t="shared" si="32"/>
        <v>312748.64141091378</v>
      </c>
      <c r="P65">
        <f t="shared" si="33"/>
        <v>227613</v>
      </c>
      <c r="Q65">
        <f t="shared" si="34"/>
        <v>9</v>
      </c>
      <c r="R65">
        <f t="shared" si="35"/>
        <v>13</v>
      </c>
      <c r="S65">
        <f t="shared" si="36"/>
        <v>-4</v>
      </c>
    </row>
    <row r="66" spans="3:19" x14ac:dyDescent="0.3">
      <c r="C66">
        <f>C48-'Munka1 (4)'!D30</f>
        <v>0</v>
      </c>
      <c r="D66">
        <f>D48-'Munka1 (4)'!E30</f>
        <v>0</v>
      </c>
      <c r="E66">
        <f>E48-'Munka1 (4)'!F30</f>
        <v>0</v>
      </c>
      <c r="F66">
        <f>F48-'Munka1 (4)'!G30</f>
        <v>0</v>
      </c>
      <c r="G66">
        <f>G48-'Munka1 (4)'!H30</f>
        <v>0</v>
      </c>
      <c r="H66">
        <f>H48-'Munka1 (4)'!I30</f>
        <v>0</v>
      </c>
      <c r="J66">
        <f>J48-'Munka1 (4)'!J30</f>
        <v>0</v>
      </c>
      <c r="N66">
        <f t="shared" si="31"/>
        <v>2009</v>
      </c>
      <c r="O66" s="51">
        <f t="shared" si="32"/>
        <v>320823.09094953805</v>
      </c>
      <c r="P66">
        <f t="shared" si="33"/>
        <v>243296</v>
      </c>
      <c r="Q66">
        <f t="shared" si="34"/>
        <v>7</v>
      </c>
      <c r="R66">
        <f t="shared" si="35"/>
        <v>9</v>
      </c>
      <c r="S66">
        <f t="shared" si="36"/>
        <v>-2</v>
      </c>
    </row>
    <row r="67" spans="3:19" x14ac:dyDescent="0.3">
      <c r="C67">
        <f>C49-'Munka1 (4)'!D31</f>
        <v>0</v>
      </c>
      <c r="D67">
        <f>D49-'Munka1 (4)'!E31</f>
        <v>0</v>
      </c>
      <c r="E67">
        <f>E49-'Munka1 (4)'!F31</f>
        <v>2</v>
      </c>
      <c r="F67">
        <f>F49-'Munka1 (4)'!G31</f>
        <v>0</v>
      </c>
      <c r="G67">
        <f>G49-'Munka1 (4)'!H31</f>
        <v>0</v>
      </c>
      <c r="H67">
        <f>H49-'Munka1 (4)'!I31</f>
        <v>0</v>
      </c>
      <c r="J67">
        <f>J49-'Munka1 (4)'!J31</f>
        <v>0</v>
      </c>
      <c r="N67">
        <f t="shared" si="31"/>
        <v>2010</v>
      </c>
      <c r="O67" s="51">
        <f t="shared" si="32"/>
        <v>300460.63915611227</v>
      </c>
      <c r="P67">
        <f t="shared" si="33"/>
        <v>239019</v>
      </c>
      <c r="Q67">
        <f t="shared" si="34"/>
        <v>11</v>
      </c>
      <c r="R67">
        <f t="shared" si="35"/>
        <v>11</v>
      </c>
      <c r="S67">
        <f t="shared" si="36"/>
        <v>0</v>
      </c>
    </row>
    <row r="68" spans="3:19" x14ac:dyDescent="0.3">
      <c r="C68">
        <f>C50-'Munka1 (4)'!D32</f>
        <v>0</v>
      </c>
      <c r="D68">
        <f>D50-'Munka1 (4)'!E32</f>
        <v>0</v>
      </c>
      <c r="E68">
        <f>E50-'Munka1 (4)'!F32</f>
        <v>3</v>
      </c>
      <c r="F68">
        <f>F50-'Munka1 (4)'!G32</f>
        <v>0</v>
      </c>
      <c r="G68">
        <f>G50-'Munka1 (4)'!H32</f>
        <v>0</v>
      </c>
      <c r="H68">
        <f>H50-'Munka1 (4)'!I32</f>
        <v>0</v>
      </c>
      <c r="J68">
        <f>J50-'Munka1 (4)'!J32</f>
        <v>0</v>
      </c>
      <c r="N68">
        <f t="shared" si="31"/>
        <v>2011</v>
      </c>
      <c r="O68" s="51">
        <f t="shared" si="32"/>
        <v>311147.75651866954</v>
      </c>
      <c r="P68">
        <f t="shared" si="33"/>
        <v>257174</v>
      </c>
      <c r="Q68">
        <f t="shared" si="34"/>
        <v>10</v>
      </c>
      <c r="R68">
        <f t="shared" si="35"/>
        <v>8</v>
      </c>
      <c r="S68">
        <f t="shared" si="36"/>
        <v>2</v>
      </c>
    </row>
    <row r="69" spans="3:19" x14ac:dyDescent="0.3">
      <c r="C69">
        <f>C51-'Munka1 (4)'!D33</f>
        <v>0</v>
      </c>
      <c r="D69">
        <f>D51-'Munka1 (4)'!E33</f>
        <v>0</v>
      </c>
      <c r="E69">
        <f>E51-'Munka1 (4)'!F33</f>
        <v>2</v>
      </c>
      <c r="F69">
        <f>F51-'Munka1 (4)'!G33</f>
        <v>0</v>
      </c>
      <c r="G69">
        <f>G51-'Munka1 (4)'!H33</f>
        <v>0</v>
      </c>
      <c r="H69">
        <f>H51-'Munka1 (4)'!I33</f>
        <v>0</v>
      </c>
      <c r="J69">
        <f>J51-'Munka1 (4)'!J33</f>
        <v>0</v>
      </c>
      <c r="N69">
        <f t="shared" si="31"/>
        <v>2012</v>
      </c>
      <c r="O69" s="51">
        <f t="shared" si="32"/>
        <v>277454.56029301044</v>
      </c>
      <c r="P69">
        <f t="shared" si="33"/>
        <v>242397</v>
      </c>
      <c r="Q69">
        <f t="shared" si="34"/>
        <v>13</v>
      </c>
      <c r="R69">
        <f t="shared" si="35"/>
        <v>10</v>
      </c>
      <c r="S69">
        <f t="shared" si="36"/>
        <v>3</v>
      </c>
    </row>
    <row r="70" spans="3:19" x14ac:dyDescent="0.3">
      <c r="C70">
        <f>C52-'Munka1 (4)'!D34</f>
        <v>0</v>
      </c>
      <c r="D70">
        <f>D52-'Munka1 (4)'!E34</f>
        <v>-2</v>
      </c>
      <c r="E70">
        <f>E52-'Munka1 (4)'!F34</f>
        <v>1</v>
      </c>
      <c r="F70">
        <f>F52-'Munka1 (4)'!G34</f>
        <v>0</v>
      </c>
      <c r="G70">
        <f>G52-'Munka1 (4)'!H34</f>
        <v>0</v>
      </c>
      <c r="H70">
        <f>H52-'Munka1 (4)'!I34</f>
        <v>0</v>
      </c>
      <c r="J70">
        <f>J52-'Munka1 (4)'!J34</f>
        <v>0</v>
      </c>
      <c r="N70">
        <f t="shared" si="31"/>
        <v>2013</v>
      </c>
      <c r="O70" s="51">
        <f t="shared" si="32"/>
        <v>259245.45483064465</v>
      </c>
      <c r="P70">
        <f t="shared" si="33"/>
        <v>230339</v>
      </c>
      <c r="Q70">
        <f t="shared" si="34"/>
        <v>14</v>
      </c>
      <c r="R70">
        <f t="shared" si="35"/>
        <v>12</v>
      </c>
      <c r="S70">
        <f t="shared" si="36"/>
        <v>2</v>
      </c>
    </row>
    <row r="71" spans="3:19" x14ac:dyDescent="0.3">
      <c r="C71">
        <f>C53-'Munka1 (4)'!D35</f>
        <v>0</v>
      </c>
      <c r="D71">
        <f>D53-'Munka1 (4)'!E35</f>
        <v>-3</v>
      </c>
      <c r="E71">
        <f>E53-'Munka1 (4)'!F35</f>
        <v>0</v>
      </c>
      <c r="F71">
        <f>F53-'Munka1 (4)'!G35</f>
        <v>0</v>
      </c>
      <c r="G71">
        <f>G53-'Munka1 (4)'!H35</f>
        <v>0</v>
      </c>
      <c r="H71">
        <f>H53-'Munka1 (4)'!I35</f>
        <v>0</v>
      </c>
      <c r="J71">
        <f>J53-'Munka1 (4)'!J35</f>
        <v>0</v>
      </c>
      <c r="N71">
        <f t="shared" si="31"/>
        <v>2014</v>
      </c>
      <c r="O71" s="51">
        <f t="shared" si="32"/>
        <v>319401.57331205509</v>
      </c>
      <c r="P71">
        <f t="shared" si="33"/>
        <v>283220</v>
      </c>
      <c r="Q71">
        <f t="shared" si="34"/>
        <v>8</v>
      </c>
      <c r="R71">
        <f t="shared" si="35"/>
        <v>7</v>
      </c>
      <c r="S71">
        <f t="shared" si="36"/>
        <v>1</v>
      </c>
    </row>
    <row r="72" spans="3:19" x14ac:dyDescent="0.3">
      <c r="C72">
        <f>C54-'Munka1 (4)'!D36</f>
        <v>0</v>
      </c>
      <c r="D72">
        <f>D54-'Munka1 (4)'!E36</f>
        <v>-1</v>
      </c>
      <c r="E72">
        <f>E54-'Munka1 (4)'!F36</f>
        <v>0</v>
      </c>
      <c r="F72">
        <f>F54-'Munka1 (4)'!G36</f>
        <v>0</v>
      </c>
      <c r="G72">
        <f>G54-'Munka1 (4)'!H36</f>
        <v>0</v>
      </c>
      <c r="H72">
        <f>H54-'Munka1 (4)'!I36</f>
        <v>0</v>
      </c>
      <c r="J72">
        <f>J54-'Munka1 (4)'!J36</f>
        <v>0</v>
      </c>
      <c r="N72">
        <f t="shared" si="31"/>
        <v>2015</v>
      </c>
      <c r="O72" s="51">
        <f t="shared" si="32"/>
        <v>530433.45464515151</v>
      </c>
      <c r="P72">
        <f t="shared" si="33"/>
        <v>469876</v>
      </c>
      <c r="Q72">
        <f t="shared" si="34"/>
        <v>1</v>
      </c>
      <c r="R72">
        <f t="shared" si="35"/>
        <v>1</v>
      </c>
      <c r="S72">
        <f t="shared" si="36"/>
        <v>0</v>
      </c>
    </row>
    <row r="73" spans="3:19" x14ac:dyDescent="0.3">
      <c r="C73">
        <f>C55-'Munka1 (4)'!D37</f>
        <v>0</v>
      </c>
      <c r="D73">
        <f>D55-'Munka1 (4)'!E37</f>
        <v>0</v>
      </c>
      <c r="E73">
        <f>E55-'Munka1 (4)'!F37</f>
        <v>-1</v>
      </c>
      <c r="F73">
        <f>F55-'Munka1 (4)'!G37</f>
        <v>0</v>
      </c>
      <c r="G73">
        <f>G55-'Munka1 (4)'!H37</f>
        <v>0</v>
      </c>
      <c r="H73">
        <f>H55-'Munka1 (4)'!I37</f>
        <v>0</v>
      </c>
      <c r="J73">
        <f>J55-'Munka1 (4)'!J37</f>
        <v>0</v>
      </c>
      <c r="N73">
        <f t="shared" si="31"/>
        <v>2016</v>
      </c>
      <c r="O73" s="51">
        <f t="shared" si="32"/>
        <v>508154.38059157092</v>
      </c>
      <c r="P73">
        <f t="shared" si="33"/>
        <v>451941</v>
      </c>
      <c r="Q73">
        <f t="shared" si="34"/>
        <v>2</v>
      </c>
      <c r="R73">
        <f t="shared" si="35"/>
        <v>2</v>
      </c>
      <c r="S73">
        <f t="shared" si="36"/>
        <v>0</v>
      </c>
    </row>
    <row r="74" spans="3:19" x14ac:dyDescent="0.3">
      <c r="C74">
        <f>C56-'Munka1 (4)'!D38</f>
        <v>0</v>
      </c>
      <c r="D74">
        <f>D56-'Munka1 (4)'!E38</f>
        <v>1</v>
      </c>
      <c r="E74">
        <f>E56-'Munka1 (4)'!F38</f>
        <v>0</v>
      </c>
      <c r="F74">
        <f>F56-'Munka1 (4)'!G38</f>
        <v>0</v>
      </c>
      <c r="G74">
        <f>G56-'Munka1 (4)'!H38</f>
        <v>0</v>
      </c>
      <c r="H74">
        <f>H56-'Munka1 (4)'!I38</f>
        <v>0</v>
      </c>
      <c r="J74">
        <f>J56-'Munka1 (4)'!J38</f>
        <v>0</v>
      </c>
      <c r="N74">
        <f t="shared" si="31"/>
        <v>2017</v>
      </c>
      <c r="O74" s="51">
        <f t="shared" si="32"/>
        <v>419568.02014776005</v>
      </c>
      <c r="P74">
        <f t="shared" si="33"/>
        <v>382110</v>
      </c>
      <c r="Q74">
        <f t="shared" si="34"/>
        <v>4</v>
      </c>
      <c r="R74">
        <f t="shared" si="35"/>
        <v>5</v>
      </c>
      <c r="S74">
        <f t="shared" si="36"/>
        <v>-1</v>
      </c>
    </row>
    <row r="75" spans="3:19" x14ac:dyDescent="0.3">
      <c r="C75">
        <f>C57-'Munka1 (4)'!D39</f>
        <v>0</v>
      </c>
      <c r="D75">
        <f>D57-'Munka1 (4)'!E39</f>
        <v>5</v>
      </c>
      <c r="E75">
        <f>E57-'Munka1 (4)'!F39</f>
        <v>-1</v>
      </c>
      <c r="F75">
        <f>F57-'Munka1 (4)'!G39</f>
        <v>0</v>
      </c>
      <c r="G75">
        <f>G57-'Munka1 (4)'!H39</f>
        <v>0</v>
      </c>
      <c r="H75">
        <f>H57-'Munka1 (4)'!I39</f>
        <v>0</v>
      </c>
      <c r="J75">
        <f>J57-'Munka1 (4)'!J39</f>
        <v>0</v>
      </c>
      <c r="N75">
        <f t="shared" si="31"/>
        <v>2018</v>
      </c>
      <c r="O75" s="51">
        <f t="shared" si="32"/>
        <v>436579.91379199998</v>
      </c>
      <c r="P75">
        <f t="shared" si="33"/>
        <v>408736</v>
      </c>
      <c r="Q75">
        <f t="shared" si="34"/>
        <v>3</v>
      </c>
      <c r="R75">
        <f t="shared" si="35"/>
        <v>3</v>
      </c>
      <c r="S75">
        <f t="shared" si="36"/>
        <v>0</v>
      </c>
    </row>
    <row r="76" spans="3:19" x14ac:dyDescent="0.3">
      <c r="C76">
        <f>C58-'Munka1 (4)'!D40</f>
        <v>0</v>
      </c>
      <c r="D76">
        <f>D58-'Munka1 (4)'!E40</f>
        <v>0</v>
      </c>
      <c r="E76">
        <f>E58-'Munka1 (4)'!F40</f>
        <v>2</v>
      </c>
      <c r="F76">
        <f>F58-'Munka1 (4)'!G40</f>
        <v>0</v>
      </c>
      <c r="G76">
        <f>G58-'Munka1 (4)'!H40</f>
        <v>0</v>
      </c>
      <c r="H76">
        <f>H58-'Munka1 (4)'!I40</f>
        <v>0</v>
      </c>
      <c r="J76">
        <f>J58-'Munka1 (4)'!J40</f>
        <v>0</v>
      </c>
      <c r="N76">
        <f t="shared" si="31"/>
        <v>2019</v>
      </c>
      <c r="O76" s="51">
        <f t="shared" si="32"/>
        <v>390232.27799999999</v>
      </c>
      <c r="P76">
        <f t="shared" si="33"/>
        <v>377766</v>
      </c>
      <c r="Q76">
        <f t="shared" si="34"/>
        <v>5</v>
      </c>
      <c r="R76">
        <f t="shared" si="35"/>
        <v>6</v>
      </c>
      <c r="S76">
        <f t="shared" si="36"/>
        <v>-1</v>
      </c>
    </row>
    <row r="77" spans="3:19" x14ac:dyDescent="0.3">
      <c r="N77">
        <f t="shared" si="31"/>
        <v>2020</v>
      </c>
      <c r="O77" s="51">
        <f t="shared" si="32"/>
        <v>387882</v>
      </c>
      <c r="P77">
        <f t="shared" si="33"/>
        <v>387882</v>
      </c>
      <c r="Q77">
        <f t="shared" si="34"/>
        <v>6</v>
      </c>
      <c r="R77">
        <f t="shared" si="35"/>
        <v>4</v>
      </c>
      <c r="S77">
        <f t="shared" si="36"/>
        <v>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89D56-03A0-4801-8692-B4BE3273B047}">
  <dimension ref="A1:AF113"/>
  <sheetViews>
    <sheetView tabSelected="1" zoomScale="68" workbookViewId="0"/>
  </sheetViews>
  <sheetFormatPr defaultRowHeight="14.4" x14ac:dyDescent="0.3"/>
  <sheetData>
    <row r="1" spans="1:10" x14ac:dyDescent="0.3">
      <c r="B1" t="str">
        <f>Munka7!C42</f>
        <v>létszám (…)</v>
      </c>
      <c r="C1" t="str">
        <f>Munka7!D42</f>
        <v>saját tőke</v>
      </c>
      <c r="D1" t="str">
        <f>Munka7!E42</f>
        <v>igénybe vett szolgáltatások értéke</v>
      </c>
      <c r="E1" t="str">
        <f>Munka7!F42</f>
        <v>partnerek száma</v>
      </c>
      <c r="F1" t="str">
        <f>Munka7!G42</f>
        <v>online% (FTE)</v>
      </c>
      <c r="G1" t="str">
        <f>Munka7!H42</f>
        <v>log-stratégia</v>
      </c>
      <c r="H1" t="str">
        <f>Munka7!J42</f>
        <v>1 főre jutó/iroda nm</v>
      </c>
      <c r="I1" t="str">
        <f>Munka7!B23</f>
        <v>befektetett eszközök</v>
      </c>
      <c r="J1" t="str">
        <f>I83</f>
        <v>Becslés</v>
      </c>
    </row>
    <row r="2" spans="1:10" x14ac:dyDescent="0.3">
      <c r="A2">
        <f>Munka7!A43</f>
        <v>2005</v>
      </c>
      <c r="B2">
        <f>Munka7!C43</f>
        <v>16</v>
      </c>
      <c r="C2">
        <f>Munka7!D43</f>
        <v>16</v>
      </c>
      <c r="D2">
        <f>Munka7!E43</f>
        <v>16</v>
      </c>
      <c r="E2">
        <f>Munka7!F43</f>
        <v>6</v>
      </c>
      <c r="F2">
        <f>Munka7!G43</f>
        <v>2</v>
      </c>
      <c r="G2">
        <f>Munka7!H43</f>
        <v>16</v>
      </c>
      <c r="H2">
        <f>Munka7!J43</f>
        <v>16</v>
      </c>
      <c r="I2" s="51">
        <f>Munka7!B24</f>
        <v>104781.77491713762</v>
      </c>
      <c r="J2">
        <f t="shared" ref="J2:J17" si="0">I84</f>
        <v>103971.1</v>
      </c>
    </row>
    <row r="3" spans="1:10" x14ac:dyDescent="0.3">
      <c r="A3">
        <f>Munka7!A44</f>
        <v>2006</v>
      </c>
      <c r="B3">
        <f>Munka7!C44</f>
        <v>15</v>
      </c>
      <c r="C3">
        <f>Munka7!D44</f>
        <v>15</v>
      </c>
      <c r="D3">
        <f>Munka7!E44</f>
        <v>15</v>
      </c>
      <c r="E3">
        <f>Munka7!F44</f>
        <v>9</v>
      </c>
      <c r="F3">
        <f>Munka7!G44</f>
        <v>2</v>
      </c>
      <c r="G3">
        <f>Munka7!H44</f>
        <v>15</v>
      </c>
      <c r="H3">
        <f>Munka7!J44</f>
        <v>15</v>
      </c>
      <c r="I3" s="51">
        <f>Munka7!B25</f>
        <v>131802.97898392205</v>
      </c>
      <c r="J3">
        <f t="shared" si="0"/>
        <v>117377</v>
      </c>
    </row>
    <row r="4" spans="1:10" x14ac:dyDescent="0.3">
      <c r="A4">
        <f>Munka7!A45</f>
        <v>2007</v>
      </c>
      <c r="B4">
        <f>Munka7!C45</f>
        <v>14</v>
      </c>
      <c r="C4">
        <f>Munka7!D45</f>
        <v>14</v>
      </c>
      <c r="D4">
        <f>Munka7!E45</f>
        <v>12</v>
      </c>
      <c r="E4">
        <f>Munka7!F45</f>
        <v>4</v>
      </c>
      <c r="F4">
        <f>Munka7!G45</f>
        <v>2</v>
      </c>
      <c r="G4">
        <f>Munka7!H45</f>
        <v>14</v>
      </c>
      <c r="H4">
        <f>Munka7!J45</f>
        <v>14</v>
      </c>
      <c r="I4" s="51">
        <f>Munka7!B26</f>
        <v>184352.80869741071</v>
      </c>
      <c r="J4">
        <f t="shared" si="0"/>
        <v>237681.2</v>
      </c>
    </row>
    <row r="5" spans="1:10" x14ac:dyDescent="0.3">
      <c r="A5">
        <f>Munka7!A46</f>
        <v>2008</v>
      </c>
      <c r="B5">
        <f>Munka7!C46</f>
        <v>13</v>
      </c>
      <c r="C5">
        <f>Munka7!D46</f>
        <v>13</v>
      </c>
      <c r="D5">
        <f>Munka7!E46</f>
        <v>9</v>
      </c>
      <c r="E5">
        <f>Munka7!F46</f>
        <v>2</v>
      </c>
      <c r="F5">
        <f>Munka7!G46</f>
        <v>2</v>
      </c>
      <c r="G5">
        <f>Munka7!H46</f>
        <v>13</v>
      </c>
      <c r="H5">
        <f>Munka7!J46</f>
        <v>13</v>
      </c>
      <c r="I5" s="51">
        <f>Munka7!B27</f>
        <v>294717.15629699052</v>
      </c>
      <c r="J5">
        <f t="shared" si="0"/>
        <v>271857.7</v>
      </c>
    </row>
    <row r="6" spans="1:10" x14ac:dyDescent="0.3">
      <c r="A6">
        <f>Munka7!A47</f>
        <v>2009</v>
      </c>
      <c r="B6">
        <f>Munka7!C47</f>
        <v>5</v>
      </c>
      <c r="C6">
        <f>Munka7!D47</f>
        <v>12</v>
      </c>
      <c r="D6">
        <f>Munka7!E47</f>
        <v>7</v>
      </c>
      <c r="E6">
        <f>Munka7!F47</f>
        <v>1</v>
      </c>
      <c r="F6">
        <f>Munka7!G47</f>
        <v>2</v>
      </c>
      <c r="G6">
        <f>Munka7!H47</f>
        <v>12</v>
      </c>
      <c r="H6">
        <f>Munka7!J47</f>
        <v>5</v>
      </c>
      <c r="I6" s="51">
        <f>Munka7!B28</f>
        <v>253239.46829505247</v>
      </c>
      <c r="J6">
        <f t="shared" si="0"/>
        <v>271857.7</v>
      </c>
    </row>
    <row r="7" spans="1:10" x14ac:dyDescent="0.3">
      <c r="A7">
        <f>Munka7!A48</f>
        <v>2010</v>
      </c>
      <c r="B7">
        <f>Munka7!C48</f>
        <v>8</v>
      </c>
      <c r="C7">
        <f>Munka7!D48</f>
        <v>11</v>
      </c>
      <c r="D7">
        <f>Munka7!E48</f>
        <v>11</v>
      </c>
      <c r="E7">
        <f>Munka7!F48</f>
        <v>3</v>
      </c>
      <c r="F7">
        <f>Munka7!G48</f>
        <v>2</v>
      </c>
      <c r="G7">
        <f>Munka7!H48</f>
        <v>11</v>
      </c>
      <c r="H7">
        <f>Munka7!J48</f>
        <v>8</v>
      </c>
      <c r="I7" s="51">
        <f>Munka7!B29</f>
        <v>621099.56614596967</v>
      </c>
      <c r="J7">
        <f t="shared" si="0"/>
        <v>578847.80000000005</v>
      </c>
    </row>
    <row r="8" spans="1:10" x14ac:dyDescent="0.3">
      <c r="A8">
        <f>Munka7!A49</f>
        <v>2011</v>
      </c>
      <c r="B8">
        <f>Munka7!C49</f>
        <v>8</v>
      </c>
      <c r="C8">
        <f>Munka7!D49</f>
        <v>10</v>
      </c>
      <c r="D8">
        <f>Munka7!E49</f>
        <v>10</v>
      </c>
      <c r="E8">
        <f>Munka7!F49</f>
        <v>7</v>
      </c>
      <c r="F8">
        <f>Munka7!G49</f>
        <v>2</v>
      </c>
      <c r="G8">
        <f>Munka7!H49</f>
        <v>10</v>
      </c>
      <c r="H8">
        <f>Munka7!J49</f>
        <v>8</v>
      </c>
      <c r="I8" s="51">
        <f>Munka7!B30</f>
        <v>668729.21064063499</v>
      </c>
      <c r="J8">
        <f t="shared" si="0"/>
        <v>602478</v>
      </c>
    </row>
    <row r="9" spans="1:10" x14ac:dyDescent="0.3">
      <c r="A9">
        <f>Munka7!A50</f>
        <v>2012</v>
      </c>
      <c r="B9">
        <f>Munka7!C50</f>
        <v>8</v>
      </c>
      <c r="C9">
        <f>Munka7!D50</f>
        <v>9</v>
      </c>
      <c r="D9">
        <f>Munka7!E50</f>
        <v>13</v>
      </c>
      <c r="E9">
        <f>Munka7!F50</f>
        <v>15</v>
      </c>
      <c r="F9">
        <f>Munka7!G50</f>
        <v>2</v>
      </c>
      <c r="G9">
        <f>Munka7!H50</f>
        <v>9</v>
      </c>
      <c r="H9">
        <f>Munka7!J50</f>
        <v>8</v>
      </c>
      <c r="I9" s="51">
        <f>Munka7!B31</f>
        <v>655792.1147071725</v>
      </c>
      <c r="J9">
        <f t="shared" si="0"/>
        <v>509897.6</v>
      </c>
    </row>
    <row r="10" spans="1:10" x14ac:dyDescent="0.3">
      <c r="A10">
        <f>Munka7!A51</f>
        <v>2013</v>
      </c>
      <c r="B10">
        <f>Munka7!C51</f>
        <v>8</v>
      </c>
      <c r="C10">
        <f>Munka7!D51</f>
        <v>8</v>
      </c>
      <c r="D10">
        <f>Munka7!E51</f>
        <v>14</v>
      </c>
      <c r="E10">
        <f>Munka7!F51</f>
        <v>16</v>
      </c>
      <c r="F10">
        <f>Munka7!G51</f>
        <v>2</v>
      </c>
      <c r="G10">
        <f>Munka7!H51</f>
        <v>8</v>
      </c>
      <c r="H10">
        <f>Munka7!J51</f>
        <v>8</v>
      </c>
      <c r="I10" s="51">
        <f>Munka7!B32</f>
        <v>292385.66303458897</v>
      </c>
      <c r="J10">
        <f t="shared" si="0"/>
        <v>344026.3</v>
      </c>
    </row>
    <row r="11" spans="1:10" x14ac:dyDescent="0.3">
      <c r="A11">
        <f>Munka7!A52</f>
        <v>2014</v>
      </c>
      <c r="B11">
        <f>Munka7!C52</f>
        <v>8</v>
      </c>
      <c r="C11">
        <f>Munka7!D52</f>
        <v>5</v>
      </c>
      <c r="D11">
        <f>Munka7!E52</f>
        <v>8</v>
      </c>
      <c r="E11">
        <f>Munka7!F52</f>
        <v>14</v>
      </c>
      <c r="F11">
        <f>Munka7!G52</f>
        <v>2</v>
      </c>
      <c r="G11">
        <f>Munka7!H52</f>
        <v>7</v>
      </c>
      <c r="H11">
        <f>Munka7!J52</f>
        <v>8</v>
      </c>
      <c r="I11" s="51">
        <f>Munka7!B33</f>
        <v>492024.12830015499</v>
      </c>
      <c r="J11">
        <f t="shared" si="0"/>
        <v>569466.5</v>
      </c>
    </row>
    <row r="12" spans="1:10" x14ac:dyDescent="0.3">
      <c r="A12">
        <f>Munka7!A53</f>
        <v>2015</v>
      </c>
      <c r="B12">
        <f>Munka7!C53</f>
        <v>4</v>
      </c>
      <c r="C12">
        <f>Munka7!D53</f>
        <v>3</v>
      </c>
      <c r="D12">
        <f>Munka7!E53</f>
        <v>1</v>
      </c>
      <c r="E12">
        <f>Munka7!F53</f>
        <v>13</v>
      </c>
      <c r="F12">
        <f>Munka7!G53</f>
        <v>2</v>
      </c>
      <c r="G12">
        <f>Munka7!H53</f>
        <v>6</v>
      </c>
      <c r="H12">
        <f>Munka7!J53</f>
        <v>4</v>
      </c>
      <c r="I12" s="51">
        <f>Munka7!B34</f>
        <v>643688.30557874858</v>
      </c>
      <c r="J12">
        <f t="shared" si="0"/>
        <v>705265.3</v>
      </c>
    </row>
    <row r="13" spans="1:10" x14ac:dyDescent="0.3">
      <c r="A13">
        <f>Munka7!A54</f>
        <v>2016</v>
      </c>
      <c r="B13">
        <f>Munka7!C54</f>
        <v>5</v>
      </c>
      <c r="C13">
        <f>Munka7!D54</f>
        <v>2</v>
      </c>
      <c r="D13">
        <f>Munka7!E54</f>
        <v>2</v>
      </c>
      <c r="E13">
        <f>Munka7!F54</f>
        <v>12</v>
      </c>
      <c r="F13">
        <f>Munka7!G54</f>
        <v>2</v>
      </c>
      <c r="G13">
        <f>Munka7!H54</f>
        <v>5</v>
      </c>
      <c r="H13">
        <f>Munka7!J54</f>
        <v>5</v>
      </c>
      <c r="I13" s="51">
        <f>Munka7!B35</f>
        <v>825460.63732606568</v>
      </c>
      <c r="J13">
        <f t="shared" si="0"/>
        <v>819072.7</v>
      </c>
    </row>
    <row r="14" spans="1:10" x14ac:dyDescent="0.3">
      <c r="A14">
        <f>Munka7!A55</f>
        <v>2017</v>
      </c>
      <c r="B14">
        <f>Munka7!C55</f>
        <v>5</v>
      </c>
      <c r="C14">
        <f>Munka7!D55</f>
        <v>4</v>
      </c>
      <c r="D14">
        <f>Munka7!E55</f>
        <v>4</v>
      </c>
      <c r="E14">
        <f>Munka7!F55</f>
        <v>11</v>
      </c>
      <c r="F14">
        <f>Munka7!G55</f>
        <v>2</v>
      </c>
      <c r="G14">
        <f>Munka7!H55</f>
        <v>4</v>
      </c>
      <c r="H14">
        <f>Munka7!J55</f>
        <v>5</v>
      </c>
      <c r="I14" s="51">
        <f>Munka7!B36</f>
        <v>790781.02087371214</v>
      </c>
      <c r="J14">
        <f t="shared" si="0"/>
        <v>744920.5</v>
      </c>
    </row>
    <row r="15" spans="1:10" x14ac:dyDescent="0.3">
      <c r="A15">
        <f>Munka7!A56</f>
        <v>2018</v>
      </c>
      <c r="B15">
        <f>Munka7!C56</f>
        <v>3</v>
      </c>
      <c r="C15">
        <f>Munka7!D56</f>
        <v>6</v>
      </c>
      <c r="D15">
        <f>Munka7!E56</f>
        <v>3</v>
      </c>
      <c r="E15">
        <f>Munka7!F56</f>
        <v>8</v>
      </c>
      <c r="F15">
        <f>Munka7!G56</f>
        <v>2</v>
      </c>
      <c r="G15">
        <f>Munka7!H56</f>
        <v>3</v>
      </c>
      <c r="H15">
        <f>Munka7!J56</f>
        <v>3</v>
      </c>
      <c r="I15" s="51">
        <f>Munka7!B37</f>
        <v>643073.53132000007</v>
      </c>
      <c r="J15">
        <f t="shared" si="0"/>
        <v>650825.4</v>
      </c>
    </row>
    <row r="16" spans="1:10" x14ac:dyDescent="0.3">
      <c r="A16">
        <f>Munka7!A57</f>
        <v>2019</v>
      </c>
      <c r="B16">
        <f>Munka7!C57</f>
        <v>2</v>
      </c>
      <c r="C16">
        <f>Munka7!D57</f>
        <v>7</v>
      </c>
      <c r="D16">
        <f>Munka7!E57</f>
        <v>5</v>
      </c>
      <c r="E16">
        <f>Munka7!F57</f>
        <v>10</v>
      </c>
      <c r="F16">
        <f>Munka7!G57</f>
        <v>2</v>
      </c>
      <c r="G16">
        <f>Munka7!H57</f>
        <v>2</v>
      </c>
      <c r="H16">
        <f>Munka7!J57</f>
        <v>2</v>
      </c>
      <c r="I16" s="51">
        <f>Munka7!B38</f>
        <v>632434.62299999991</v>
      </c>
      <c r="J16">
        <f t="shared" si="0"/>
        <v>645547.1</v>
      </c>
    </row>
    <row r="17" spans="1:32" x14ac:dyDescent="0.3">
      <c r="A17">
        <f>Munka7!A58</f>
        <v>2020</v>
      </c>
      <c r="B17">
        <f>Munka7!C58</f>
        <v>1</v>
      </c>
      <c r="C17">
        <f>Munka7!D58</f>
        <v>1</v>
      </c>
      <c r="D17">
        <f>Munka7!E58</f>
        <v>6</v>
      </c>
      <c r="E17">
        <f>Munka7!F58</f>
        <v>5</v>
      </c>
      <c r="F17">
        <f>Munka7!G58</f>
        <v>1</v>
      </c>
      <c r="G17">
        <f>Munka7!H58</f>
        <v>1</v>
      </c>
      <c r="H17">
        <f>Munka7!J58</f>
        <v>1</v>
      </c>
      <c r="I17" s="51">
        <f>Munka7!B39</f>
        <v>690222</v>
      </c>
      <c r="J17">
        <f t="shared" si="0"/>
        <v>751976.5</v>
      </c>
    </row>
    <row r="19" spans="1:32" x14ac:dyDescent="0.3">
      <c r="I19" t="s">
        <v>34</v>
      </c>
      <c r="J19">
        <f>CORREL(J2:J17,I2:I17)</f>
        <v>0.97149552432149</v>
      </c>
    </row>
    <row r="20" spans="1:32" ht="18" x14ac:dyDescent="0.3">
      <c r="A20" s="31"/>
      <c r="U20" s="31"/>
    </row>
    <row r="21" spans="1:32" x14ac:dyDescent="0.3">
      <c r="A21" s="32"/>
      <c r="U21" s="32"/>
    </row>
    <row r="24" spans="1:32" ht="18" x14ac:dyDescent="0.3">
      <c r="A24" s="33" t="s">
        <v>46</v>
      </c>
      <c r="B24" s="34">
        <v>4681392</v>
      </c>
      <c r="C24" s="33" t="s">
        <v>47</v>
      </c>
      <c r="D24" s="34">
        <v>16</v>
      </c>
      <c r="E24" s="33" t="s">
        <v>48</v>
      </c>
      <c r="F24" s="34">
        <v>7</v>
      </c>
      <c r="G24" s="33" t="s">
        <v>49</v>
      </c>
      <c r="H24" s="34">
        <v>16</v>
      </c>
      <c r="I24" s="33" t="s">
        <v>50</v>
      </c>
      <c r="J24" s="34">
        <v>0</v>
      </c>
      <c r="K24" s="33" t="s">
        <v>51</v>
      </c>
      <c r="L24" s="34" t="s">
        <v>367</v>
      </c>
      <c r="U24" s="33" t="s">
        <v>46</v>
      </c>
      <c r="V24" s="34">
        <v>3417681</v>
      </c>
      <c r="W24" s="33" t="s">
        <v>47</v>
      </c>
      <c r="X24" s="34">
        <v>16</v>
      </c>
      <c r="Y24" s="33" t="s">
        <v>48</v>
      </c>
      <c r="Z24" s="34">
        <v>7</v>
      </c>
      <c r="AA24" s="33" t="s">
        <v>49</v>
      </c>
      <c r="AB24" s="34">
        <v>16</v>
      </c>
      <c r="AC24" s="33" t="s">
        <v>50</v>
      </c>
      <c r="AD24" s="34">
        <v>0</v>
      </c>
      <c r="AE24" s="33" t="s">
        <v>51</v>
      </c>
      <c r="AF24" s="34" t="s">
        <v>383</v>
      </c>
    </row>
    <row r="25" spans="1:32" ht="18.600000000000001" thickBot="1" x14ac:dyDescent="0.35">
      <c r="A25" s="31"/>
      <c r="U25" s="31"/>
    </row>
    <row r="26" spans="1:32" ht="15" thickBot="1" x14ac:dyDescent="0.35">
      <c r="A26" s="35" t="s">
        <v>53</v>
      </c>
      <c r="B26" s="35" t="s">
        <v>54</v>
      </c>
      <c r="C26" s="35" t="s">
        <v>55</v>
      </c>
      <c r="D26" s="35" t="s">
        <v>56</v>
      </c>
      <c r="E26" s="35" t="s">
        <v>57</v>
      </c>
      <c r="F26" s="35" t="s">
        <v>58</v>
      </c>
      <c r="G26" s="35" t="s">
        <v>59</v>
      </c>
      <c r="H26" s="35" t="s">
        <v>60</v>
      </c>
      <c r="I26" s="35" t="s">
        <v>61</v>
      </c>
      <c r="U26" s="35" t="s">
        <v>53</v>
      </c>
      <c r="V26" s="35" t="s">
        <v>54</v>
      </c>
      <c r="W26" s="35" t="s">
        <v>55</v>
      </c>
      <c r="X26" s="35" t="s">
        <v>56</v>
      </c>
      <c r="Y26" s="35" t="s">
        <v>57</v>
      </c>
      <c r="Z26" s="35" t="s">
        <v>58</v>
      </c>
      <c r="AA26" s="35" t="s">
        <v>59</v>
      </c>
      <c r="AB26" s="35" t="s">
        <v>60</v>
      </c>
      <c r="AC26" s="35" t="s">
        <v>61</v>
      </c>
    </row>
    <row r="27" spans="1:32" ht="15" thickBot="1" x14ac:dyDescent="0.35">
      <c r="A27" s="35" t="s">
        <v>62</v>
      </c>
      <c r="B27" s="36">
        <v>16</v>
      </c>
      <c r="C27" s="36">
        <v>16</v>
      </c>
      <c r="D27" s="36">
        <v>16</v>
      </c>
      <c r="E27" s="36">
        <v>6</v>
      </c>
      <c r="F27" s="36">
        <v>2</v>
      </c>
      <c r="G27" s="36">
        <v>16</v>
      </c>
      <c r="H27" s="36">
        <v>16</v>
      </c>
      <c r="I27" s="36">
        <v>104782</v>
      </c>
      <c r="K27">
        <f>17-B27</f>
        <v>1</v>
      </c>
      <c r="L27">
        <f t="shared" ref="L27:L42" si="1">17-C27</f>
        <v>1</v>
      </c>
      <c r="M27">
        <f t="shared" ref="M27:M42" si="2">17-D27</f>
        <v>1</v>
      </c>
      <c r="N27">
        <f t="shared" ref="N27:N42" si="3">17-E27</f>
        <v>11</v>
      </c>
      <c r="O27">
        <f t="shared" ref="O27:O42" si="4">17-F27</f>
        <v>15</v>
      </c>
      <c r="P27">
        <f t="shared" ref="P27:P42" si="5">17-G27</f>
        <v>1</v>
      </c>
      <c r="Q27">
        <f t="shared" ref="Q27:Q42" si="6">17-H27</f>
        <v>1</v>
      </c>
      <c r="R27">
        <f>I27</f>
        <v>104782</v>
      </c>
      <c r="U27" s="35" t="s">
        <v>62</v>
      </c>
      <c r="V27" s="36">
        <v>1</v>
      </c>
      <c r="W27" s="36">
        <v>1</v>
      </c>
      <c r="X27" s="36">
        <v>1</v>
      </c>
      <c r="Y27" s="36">
        <v>11</v>
      </c>
      <c r="Z27" s="36">
        <v>15</v>
      </c>
      <c r="AA27" s="36">
        <v>1</v>
      </c>
      <c r="AB27" s="36">
        <v>1</v>
      </c>
      <c r="AC27" s="36">
        <v>104782</v>
      </c>
    </row>
    <row r="28" spans="1:32" ht="15" thickBot="1" x14ac:dyDescent="0.35">
      <c r="A28" s="35" t="s">
        <v>63</v>
      </c>
      <c r="B28" s="36">
        <v>15</v>
      </c>
      <c r="C28" s="36">
        <v>15</v>
      </c>
      <c r="D28" s="36">
        <v>15</v>
      </c>
      <c r="E28" s="36">
        <v>9</v>
      </c>
      <c r="F28" s="36">
        <v>2</v>
      </c>
      <c r="G28" s="36">
        <v>15</v>
      </c>
      <c r="H28" s="36">
        <v>15</v>
      </c>
      <c r="I28" s="36">
        <v>131803</v>
      </c>
      <c r="K28">
        <f t="shared" ref="K28:K42" si="7">17-B28</f>
        <v>2</v>
      </c>
      <c r="L28">
        <f t="shared" si="1"/>
        <v>2</v>
      </c>
      <c r="M28">
        <f t="shared" si="2"/>
        <v>2</v>
      </c>
      <c r="N28">
        <f t="shared" si="3"/>
        <v>8</v>
      </c>
      <c r="O28">
        <f t="shared" si="4"/>
        <v>15</v>
      </c>
      <c r="P28">
        <f t="shared" si="5"/>
        <v>2</v>
      </c>
      <c r="Q28">
        <f t="shared" si="6"/>
        <v>2</v>
      </c>
      <c r="R28">
        <f t="shared" ref="R28:R42" si="8">I28</f>
        <v>131803</v>
      </c>
      <c r="U28" s="35" t="s">
        <v>63</v>
      </c>
      <c r="V28" s="36">
        <v>2</v>
      </c>
      <c r="W28" s="36">
        <v>2</v>
      </c>
      <c r="X28" s="36">
        <v>2</v>
      </c>
      <c r="Y28" s="36">
        <v>8</v>
      </c>
      <c r="Z28" s="36">
        <v>15</v>
      </c>
      <c r="AA28" s="36">
        <v>2</v>
      </c>
      <c r="AB28" s="36">
        <v>2</v>
      </c>
      <c r="AC28" s="36">
        <v>131803</v>
      </c>
    </row>
    <row r="29" spans="1:32" ht="15" thickBot="1" x14ac:dyDescent="0.35">
      <c r="A29" s="35" t="s">
        <v>64</v>
      </c>
      <c r="B29" s="36">
        <v>14</v>
      </c>
      <c r="C29" s="36">
        <v>14</v>
      </c>
      <c r="D29" s="36">
        <v>12</v>
      </c>
      <c r="E29" s="36">
        <v>4</v>
      </c>
      <c r="F29" s="36">
        <v>2</v>
      </c>
      <c r="G29" s="36">
        <v>14</v>
      </c>
      <c r="H29" s="36">
        <v>14</v>
      </c>
      <c r="I29" s="36">
        <v>184353</v>
      </c>
      <c r="K29">
        <f t="shared" si="7"/>
        <v>3</v>
      </c>
      <c r="L29">
        <f t="shared" si="1"/>
        <v>3</v>
      </c>
      <c r="M29">
        <f t="shared" si="2"/>
        <v>5</v>
      </c>
      <c r="N29">
        <f t="shared" si="3"/>
        <v>13</v>
      </c>
      <c r="O29">
        <f t="shared" si="4"/>
        <v>15</v>
      </c>
      <c r="P29">
        <f t="shared" si="5"/>
        <v>3</v>
      </c>
      <c r="Q29">
        <f t="shared" si="6"/>
        <v>3</v>
      </c>
      <c r="R29">
        <f t="shared" si="8"/>
        <v>184353</v>
      </c>
      <c r="U29" s="35" t="s">
        <v>64</v>
      </c>
      <c r="V29" s="36">
        <v>3</v>
      </c>
      <c r="W29" s="36">
        <v>3</v>
      </c>
      <c r="X29" s="36">
        <v>5</v>
      </c>
      <c r="Y29" s="36">
        <v>13</v>
      </c>
      <c r="Z29" s="36">
        <v>15</v>
      </c>
      <c r="AA29" s="36">
        <v>3</v>
      </c>
      <c r="AB29" s="36">
        <v>3</v>
      </c>
      <c r="AC29" s="36">
        <v>184353</v>
      </c>
    </row>
    <row r="30" spans="1:32" ht="15" thickBot="1" x14ac:dyDescent="0.35">
      <c r="A30" s="35" t="s">
        <v>65</v>
      </c>
      <c r="B30" s="36">
        <v>13</v>
      </c>
      <c r="C30" s="36">
        <v>13</v>
      </c>
      <c r="D30" s="36">
        <v>9</v>
      </c>
      <c r="E30" s="36">
        <v>2</v>
      </c>
      <c r="F30" s="36">
        <v>2</v>
      </c>
      <c r="G30" s="36">
        <v>13</v>
      </c>
      <c r="H30" s="36">
        <v>13</v>
      </c>
      <c r="I30" s="36">
        <v>294717</v>
      </c>
      <c r="K30">
        <f t="shared" si="7"/>
        <v>4</v>
      </c>
      <c r="L30">
        <f t="shared" si="1"/>
        <v>4</v>
      </c>
      <c r="M30">
        <f t="shared" si="2"/>
        <v>8</v>
      </c>
      <c r="N30">
        <f t="shared" si="3"/>
        <v>15</v>
      </c>
      <c r="O30">
        <f t="shared" si="4"/>
        <v>15</v>
      </c>
      <c r="P30">
        <f t="shared" si="5"/>
        <v>4</v>
      </c>
      <c r="Q30">
        <f t="shared" si="6"/>
        <v>4</v>
      </c>
      <c r="R30">
        <f t="shared" si="8"/>
        <v>294717</v>
      </c>
      <c r="U30" s="35" t="s">
        <v>65</v>
      </c>
      <c r="V30" s="36">
        <v>4</v>
      </c>
      <c r="W30" s="36">
        <v>4</v>
      </c>
      <c r="X30" s="36">
        <v>8</v>
      </c>
      <c r="Y30" s="36">
        <v>15</v>
      </c>
      <c r="Z30" s="36">
        <v>15</v>
      </c>
      <c r="AA30" s="36">
        <v>4</v>
      </c>
      <c r="AB30" s="36">
        <v>4</v>
      </c>
      <c r="AC30" s="36">
        <v>294717</v>
      </c>
    </row>
    <row r="31" spans="1:32" ht="15" thickBot="1" x14ac:dyDescent="0.35">
      <c r="A31" s="35" t="s">
        <v>66</v>
      </c>
      <c r="B31" s="36">
        <v>5</v>
      </c>
      <c r="C31" s="36">
        <v>12</v>
      </c>
      <c r="D31" s="36">
        <v>7</v>
      </c>
      <c r="E31" s="36">
        <v>1</v>
      </c>
      <c r="F31" s="36">
        <v>2</v>
      </c>
      <c r="G31" s="36">
        <v>12</v>
      </c>
      <c r="H31" s="36">
        <v>5</v>
      </c>
      <c r="I31" s="36">
        <v>253239</v>
      </c>
      <c r="K31">
        <f t="shared" si="7"/>
        <v>12</v>
      </c>
      <c r="L31">
        <f t="shared" si="1"/>
        <v>5</v>
      </c>
      <c r="M31">
        <f t="shared" si="2"/>
        <v>10</v>
      </c>
      <c r="N31">
        <f t="shared" si="3"/>
        <v>16</v>
      </c>
      <c r="O31">
        <f t="shared" si="4"/>
        <v>15</v>
      </c>
      <c r="P31">
        <f t="shared" si="5"/>
        <v>5</v>
      </c>
      <c r="Q31">
        <f t="shared" si="6"/>
        <v>12</v>
      </c>
      <c r="R31">
        <f t="shared" si="8"/>
        <v>253239</v>
      </c>
      <c r="U31" s="35" t="s">
        <v>66</v>
      </c>
      <c r="V31" s="36">
        <v>12</v>
      </c>
      <c r="W31" s="36">
        <v>5</v>
      </c>
      <c r="X31" s="36">
        <v>10</v>
      </c>
      <c r="Y31" s="36">
        <v>16</v>
      </c>
      <c r="Z31" s="36">
        <v>15</v>
      </c>
      <c r="AA31" s="36">
        <v>5</v>
      </c>
      <c r="AB31" s="36">
        <v>12</v>
      </c>
      <c r="AC31" s="36">
        <v>253239</v>
      </c>
    </row>
    <row r="32" spans="1:32" ht="15" thickBot="1" x14ac:dyDescent="0.35">
      <c r="A32" s="35" t="s">
        <v>67</v>
      </c>
      <c r="B32" s="36">
        <v>8</v>
      </c>
      <c r="C32" s="36">
        <v>11</v>
      </c>
      <c r="D32" s="36">
        <v>11</v>
      </c>
      <c r="E32" s="36">
        <v>3</v>
      </c>
      <c r="F32" s="36">
        <v>2</v>
      </c>
      <c r="G32" s="36">
        <v>11</v>
      </c>
      <c r="H32" s="36">
        <v>8</v>
      </c>
      <c r="I32" s="36">
        <v>621100</v>
      </c>
      <c r="K32">
        <f t="shared" si="7"/>
        <v>9</v>
      </c>
      <c r="L32">
        <f t="shared" si="1"/>
        <v>6</v>
      </c>
      <c r="M32">
        <f t="shared" si="2"/>
        <v>6</v>
      </c>
      <c r="N32">
        <f t="shared" si="3"/>
        <v>14</v>
      </c>
      <c r="O32">
        <f t="shared" si="4"/>
        <v>15</v>
      </c>
      <c r="P32">
        <f t="shared" si="5"/>
        <v>6</v>
      </c>
      <c r="Q32">
        <f t="shared" si="6"/>
        <v>9</v>
      </c>
      <c r="R32">
        <f t="shared" si="8"/>
        <v>621100</v>
      </c>
      <c r="U32" s="35" t="s">
        <v>67</v>
      </c>
      <c r="V32" s="36">
        <v>9</v>
      </c>
      <c r="W32" s="36">
        <v>6</v>
      </c>
      <c r="X32" s="36">
        <v>6</v>
      </c>
      <c r="Y32" s="36">
        <v>14</v>
      </c>
      <c r="Z32" s="36">
        <v>15</v>
      </c>
      <c r="AA32" s="36">
        <v>6</v>
      </c>
      <c r="AB32" s="36">
        <v>9</v>
      </c>
      <c r="AC32" s="36">
        <v>621100</v>
      </c>
    </row>
    <row r="33" spans="1:29" ht="15" thickBot="1" x14ac:dyDescent="0.35">
      <c r="A33" s="35" t="s">
        <v>68</v>
      </c>
      <c r="B33" s="36">
        <v>8</v>
      </c>
      <c r="C33" s="36">
        <v>10</v>
      </c>
      <c r="D33" s="36">
        <v>10</v>
      </c>
      <c r="E33" s="36">
        <v>7</v>
      </c>
      <c r="F33" s="36">
        <v>2</v>
      </c>
      <c r="G33" s="36">
        <v>10</v>
      </c>
      <c r="H33" s="36">
        <v>8</v>
      </c>
      <c r="I33" s="36">
        <v>668729</v>
      </c>
      <c r="K33">
        <f t="shared" si="7"/>
        <v>9</v>
      </c>
      <c r="L33">
        <f t="shared" si="1"/>
        <v>7</v>
      </c>
      <c r="M33">
        <f t="shared" si="2"/>
        <v>7</v>
      </c>
      <c r="N33">
        <f t="shared" si="3"/>
        <v>10</v>
      </c>
      <c r="O33">
        <f t="shared" si="4"/>
        <v>15</v>
      </c>
      <c r="P33">
        <f t="shared" si="5"/>
        <v>7</v>
      </c>
      <c r="Q33">
        <f t="shared" si="6"/>
        <v>9</v>
      </c>
      <c r="R33">
        <f t="shared" si="8"/>
        <v>668729</v>
      </c>
      <c r="U33" s="35" t="s">
        <v>68</v>
      </c>
      <c r="V33" s="36">
        <v>9</v>
      </c>
      <c r="W33" s="36">
        <v>7</v>
      </c>
      <c r="X33" s="36">
        <v>7</v>
      </c>
      <c r="Y33" s="36">
        <v>10</v>
      </c>
      <c r="Z33" s="36">
        <v>15</v>
      </c>
      <c r="AA33" s="36">
        <v>7</v>
      </c>
      <c r="AB33" s="36">
        <v>9</v>
      </c>
      <c r="AC33" s="36">
        <v>668729</v>
      </c>
    </row>
    <row r="34" spans="1:29" ht="15" thickBot="1" x14ac:dyDescent="0.35">
      <c r="A34" s="35" t="s">
        <v>69</v>
      </c>
      <c r="B34" s="36">
        <v>8</v>
      </c>
      <c r="C34" s="36">
        <v>9</v>
      </c>
      <c r="D34" s="36">
        <v>13</v>
      </c>
      <c r="E34" s="36">
        <v>15</v>
      </c>
      <c r="F34" s="36">
        <v>2</v>
      </c>
      <c r="G34" s="36">
        <v>9</v>
      </c>
      <c r="H34" s="36">
        <v>8</v>
      </c>
      <c r="I34" s="36">
        <v>655792</v>
      </c>
      <c r="K34">
        <f t="shared" si="7"/>
        <v>9</v>
      </c>
      <c r="L34">
        <f t="shared" si="1"/>
        <v>8</v>
      </c>
      <c r="M34">
        <f t="shared" si="2"/>
        <v>4</v>
      </c>
      <c r="N34">
        <f t="shared" si="3"/>
        <v>2</v>
      </c>
      <c r="O34">
        <f t="shared" si="4"/>
        <v>15</v>
      </c>
      <c r="P34">
        <f t="shared" si="5"/>
        <v>8</v>
      </c>
      <c r="Q34">
        <f t="shared" si="6"/>
        <v>9</v>
      </c>
      <c r="R34">
        <f t="shared" si="8"/>
        <v>655792</v>
      </c>
      <c r="U34" s="35" t="s">
        <v>69</v>
      </c>
      <c r="V34" s="36">
        <v>9</v>
      </c>
      <c r="W34" s="36">
        <v>8</v>
      </c>
      <c r="X34" s="36">
        <v>4</v>
      </c>
      <c r="Y34" s="36">
        <v>2</v>
      </c>
      <c r="Z34" s="36">
        <v>15</v>
      </c>
      <c r="AA34" s="36">
        <v>8</v>
      </c>
      <c r="AB34" s="36">
        <v>9</v>
      </c>
      <c r="AC34" s="36">
        <v>655792</v>
      </c>
    </row>
    <row r="35" spans="1:29" ht="15" thickBot="1" x14ac:dyDescent="0.35">
      <c r="A35" s="35" t="s">
        <v>70</v>
      </c>
      <c r="B35" s="36">
        <v>8</v>
      </c>
      <c r="C35" s="36">
        <v>8</v>
      </c>
      <c r="D35" s="36">
        <v>14</v>
      </c>
      <c r="E35" s="36">
        <v>16</v>
      </c>
      <c r="F35" s="36">
        <v>2</v>
      </c>
      <c r="G35" s="36">
        <v>8</v>
      </c>
      <c r="H35" s="36">
        <v>8</v>
      </c>
      <c r="I35" s="36">
        <v>292386</v>
      </c>
      <c r="K35">
        <f t="shared" si="7"/>
        <v>9</v>
      </c>
      <c r="L35">
        <f t="shared" si="1"/>
        <v>9</v>
      </c>
      <c r="M35">
        <f t="shared" si="2"/>
        <v>3</v>
      </c>
      <c r="N35">
        <f t="shared" si="3"/>
        <v>1</v>
      </c>
      <c r="O35">
        <f t="shared" si="4"/>
        <v>15</v>
      </c>
      <c r="P35">
        <f t="shared" si="5"/>
        <v>9</v>
      </c>
      <c r="Q35">
        <f t="shared" si="6"/>
        <v>9</v>
      </c>
      <c r="R35">
        <f t="shared" si="8"/>
        <v>292386</v>
      </c>
      <c r="U35" s="35" t="s">
        <v>70</v>
      </c>
      <c r="V35" s="36">
        <v>9</v>
      </c>
      <c r="W35" s="36">
        <v>9</v>
      </c>
      <c r="X35" s="36">
        <v>3</v>
      </c>
      <c r="Y35" s="36">
        <v>1</v>
      </c>
      <c r="Z35" s="36">
        <v>15</v>
      </c>
      <c r="AA35" s="36">
        <v>9</v>
      </c>
      <c r="AB35" s="36">
        <v>9</v>
      </c>
      <c r="AC35" s="36">
        <v>292386</v>
      </c>
    </row>
    <row r="36" spans="1:29" ht="15" thickBot="1" x14ac:dyDescent="0.35">
      <c r="A36" s="35" t="s">
        <v>71</v>
      </c>
      <c r="B36" s="36">
        <v>8</v>
      </c>
      <c r="C36" s="36">
        <v>5</v>
      </c>
      <c r="D36" s="36">
        <v>8</v>
      </c>
      <c r="E36" s="36">
        <v>14</v>
      </c>
      <c r="F36" s="36">
        <v>2</v>
      </c>
      <c r="G36" s="36">
        <v>7</v>
      </c>
      <c r="H36" s="36">
        <v>8</v>
      </c>
      <c r="I36" s="36">
        <v>492024</v>
      </c>
      <c r="K36">
        <f t="shared" si="7"/>
        <v>9</v>
      </c>
      <c r="L36">
        <f t="shared" si="1"/>
        <v>12</v>
      </c>
      <c r="M36">
        <f t="shared" si="2"/>
        <v>9</v>
      </c>
      <c r="N36">
        <f t="shared" si="3"/>
        <v>3</v>
      </c>
      <c r="O36">
        <f t="shared" si="4"/>
        <v>15</v>
      </c>
      <c r="P36">
        <f t="shared" si="5"/>
        <v>10</v>
      </c>
      <c r="Q36">
        <f t="shared" si="6"/>
        <v>9</v>
      </c>
      <c r="R36">
        <f t="shared" si="8"/>
        <v>492024</v>
      </c>
      <c r="U36" s="35" t="s">
        <v>71</v>
      </c>
      <c r="V36" s="36">
        <v>9</v>
      </c>
      <c r="W36" s="36">
        <v>12</v>
      </c>
      <c r="X36" s="36">
        <v>9</v>
      </c>
      <c r="Y36" s="36">
        <v>3</v>
      </c>
      <c r="Z36" s="36">
        <v>15</v>
      </c>
      <c r="AA36" s="36">
        <v>10</v>
      </c>
      <c r="AB36" s="36">
        <v>9</v>
      </c>
      <c r="AC36" s="36">
        <v>492024</v>
      </c>
    </row>
    <row r="37" spans="1:29" ht="15" thickBot="1" x14ac:dyDescent="0.35">
      <c r="A37" s="35" t="s">
        <v>72</v>
      </c>
      <c r="B37" s="36">
        <v>4</v>
      </c>
      <c r="C37" s="36">
        <v>3</v>
      </c>
      <c r="D37" s="36">
        <v>1</v>
      </c>
      <c r="E37" s="36">
        <v>13</v>
      </c>
      <c r="F37" s="36">
        <v>2</v>
      </c>
      <c r="G37" s="36">
        <v>6</v>
      </c>
      <c r="H37" s="36">
        <v>4</v>
      </c>
      <c r="I37" s="36">
        <v>643688</v>
      </c>
      <c r="K37">
        <f t="shared" si="7"/>
        <v>13</v>
      </c>
      <c r="L37">
        <f t="shared" si="1"/>
        <v>14</v>
      </c>
      <c r="M37">
        <f t="shared" si="2"/>
        <v>16</v>
      </c>
      <c r="N37">
        <f t="shared" si="3"/>
        <v>4</v>
      </c>
      <c r="O37">
        <f t="shared" si="4"/>
        <v>15</v>
      </c>
      <c r="P37">
        <f t="shared" si="5"/>
        <v>11</v>
      </c>
      <c r="Q37">
        <f t="shared" si="6"/>
        <v>13</v>
      </c>
      <c r="R37">
        <f t="shared" si="8"/>
        <v>643688</v>
      </c>
      <c r="U37" s="35" t="s">
        <v>72</v>
      </c>
      <c r="V37" s="36">
        <v>13</v>
      </c>
      <c r="W37" s="36">
        <v>14</v>
      </c>
      <c r="X37" s="36">
        <v>16</v>
      </c>
      <c r="Y37" s="36">
        <v>4</v>
      </c>
      <c r="Z37" s="36">
        <v>15</v>
      </c>
      <c r="AA37" s="36">
        <v>11</v>
      </c>
      <c r="AB37" s="36">
        <v>13</v>
      </c>
      <c r="AC37" s="36">
        <v>643688</v>
      </c>
    </row>
    <row r="38" spans="1:29" ht="15" thickBot="1" x14ac:dyDescent="0.35">
      <c r="A38" s="35" t="s">
        <v>73</v>
      </c>
      <c r="B38" s="36">
        <v>5</v>
      </c>
      <c r="C38" s="36">
        <v>2</v>
      </c>
      <c r="D38" s="36">
        <v>2</v>
      </c>
      <c r="E38" s="36">
        <v>12</v>
      </c>
      <c r="F38" s="36">
        <v>2</v>
      </c>
      <c r="G38" s="36">
        <v>5</v>
      </c>
      <c r="H38" s="36">
        <v>5</v>
      </c>
      <c r="I38" s="36">
        <v>825461</v>
      </c>
      <c r="K38">
        <f t="shared" si="7"/>
        <v>12</v>
      </c>
      <c r="L38">
        <f t="shared" si="1"/>
        <v>15</v>
      </c>
      <c r="M38">
        <f t="shared" si="2"/>
        <v>15</v>
      </c>
      <c r="N38">
        <f t="shared" si="3"/>
        <v>5</v>
      </c>
      <c r="O38">
        <f t="shared" si="4"/>
        <v>15</v>
      </c>
      <c r="P38">
        <f t="shared" si="5"/>
        <v>12</v>
      </c>
      <c r="Q38">
        <f t="shared" si="6"/>
        <v>12</v>
      </c>
      <c r="R38">
        <f t="shared" si="8"/>
        <v>825461</v>
      </c>
      <c r="U38" s="35" t="s">
        <v>73</v>
      </c>
      <c r="V38" s="36">
        <v>12</v>
      </c>
      <c r="W38" s="36">
        <v>15</v>
      </c>
      <c r="X38" s="36">
        <v>15</v>
      </c>
      <c r="Y38" s="36">
        <v>5</v>
      </c>
      <c r="Z38" s="36">
        <v>15</v>
      </c>
      <c r="AA38" s="36">
        <v>12</v>
      </c>
      <c r="AB38" s="36">
        <v>12</v>
      </c>
      <c r="AC38" s="36">
        <v>825461</v>
      </c>
    </row>
    <row r="39" spans="1:29" ht="15" thickBot="1" x14ac:dyDescent="0.35">
      <c r="A39" s="35" t="s">
        <v>74</v>
      </c>
      <c r="B39" s="36">
        <v>5</v>
      </c>
      <c r="C39" s="36">
        <v>4</v>
      </c>
      <c r="D39" s="36">
        <v>4</v>
      </c>
      <c r="E39" s="36">
        <v>11</v>
      </c>
      <c r="F39" s="36">
        <v>2</v>
      </c>
      <c r="G39" s="36">
        <v>4</v>
      </c>
      <c r="H39" s="36">
        <v>5</v>
      </c>
      <c r="I39" s="36">
        <v>790781</v>
      </c>
      <c r="K39">
        <f t="shared" si="7"/>
        <v>12</v>
      </c>
      <c r="L39">
        <f t="shared" si="1"/>
        <v>13</v>
      </c>
      <c r="M39">
        <f t="shared" si="2"/>
        <v>13</v>
      </c>
      <c r="N39">
        <f t="shared" si="3"/>
        <v>6</v>
      </c>
      <c r="O39">
        <f t="shared" si="4"/>
        <v>15</v>
      </c>
      <c r="P39">
        <f t="shared" si="5"/>
        <v>13</v>
      </c>
      <c r="Q39">
        <f t="shared" si="6"/>
        <v>12</v>
      </c>
      <c r="R39">
        <f t="shared" si="8"/>
        <v>790781</v>
      </c>
      <c r="U39" s="35" t="s">
        <v>74</v>
      </c>
      <c r="V39" s="36">
        <v>12</v>
      </c>
      <c r="W39" s="36">
        <v>13</v>
      </c>
      <c r="X39" s="36">
        <v>13</v>
      </c>
      <c r="Y39" s="36">
        <v>6</v>
      </c>
      <c r="Z39" s="36">
        <v>15</v>
      </c>
      <c r="AA39" s="36">
        <v>13</v>
      </c>
      <c r="AB39" s="36">
        <v>12</v>
      </c>
      <c r="AC39" s="36">
        <v>790781</v>
      </c>
    </row>
    <row r="40" spans="1:29" ht="15" thickBot="1" x14ac:dyDescent="0.35">
      <c r="A40" s="35" t="s">
        <v>75</v>
      </c>
      <c r="B40" s="36">
        <v>3</v>
      </c>
      <c r="C40" s="36">
        <v>6</v>
      </c>
      <c r="D40" s="36">
        <v>3</v>
      </c>
      <c r="E40" s="36">
        <v>8</v>
      </c>
      <c r="F40" s="36">
        <v>2</v>
      </c>
      <c r="G40" s="36">
        <v>3</v>
      </c>
      <c r="H40" s="36">
        <v>3</v>
      </c>
      <c r="I40" s="36">
        <v>643074</v>
      </c>
      <c r="K40">
        <f t="shared" si="7"/>
        <v>14</v>
      </c>
      <c r="L40">
        <f t="shared" si="1"/>
        <v>11</v>
      </c>
      <c r="M40">
        <f t="shared" si="2"/>
        <v>14</v>
      </c>
      <c r="N40">
        <f t="shared" si="3"/>
        <v>9</v>
      </c>
      <c r="O40">
        <f t="shared" si="4"/>
        <v>15</v>
      </c>
      <c r="P40">
        <f t="shared" si="5"/>
        <v>14</v>
      </c>
      <c r="Q40">
        <f t="shared" si="6"/>
        <v>14</v>
      </c>
      <c r="R40">
        <f t="shared" si="8"/>
        <v>643074</v>
      </c>
      <c r="U40" s="35" t="s">
        <v>75</v>
      </c>
      <c r="V40" s="36">
        <v>14</v>
      </c>
      <c r="W40" s="36">
        <v>11</v>
      </c>
      <c r="X40" s="36">
        <v>14</v>
      </c>
      <c r="Y40" s="36">
        <v>9</v>
      </c>
      <c r="Z40" s="36">
        <v>15</v>
      </c>
      <c r="AA40" s="36">
        <v>14</v>
      </c>
      <c r="AB40" s="36">
        <v>14</v>
      </c>
      <c r="AC40" s="36">
        <v>643074</v>
      </c>
    </row>
    <row r="41" spans="1:29" ht="15" thickBot="1" x14ac:dyDescent="0.35">
      <c r="A41" s="35" t="s">
        <v>76</v>
      </c>
      <c r="B41" s="36">
        <v>2</v>
      </c>
      <c r="C41" s="36">
        <v>7</v>
      </c>
      <c r="D41" s="36">
        <v>5</v>
      </c>
      <c r="E41" s="36">
        <v>10</v>
      </c>
      <c r="F41" s="36">
        <v>2</v>
      </c>
      <c r="G41" s="36">
        <v>2</v>
      </c>
      <c r="H41" s="36">
        <v>2</v>
      </c>
      <c r="I41" s="36">
        <v>632435</v>
      </c>
      <c r="K41">
        <f t="shared" si="7"/>
        <v>15</v>
      </c>
      <c r="L41">
        <f t="shared" si="1"/>
        <v>10</v>
      </c>
      <c r="M41">
        <f t="shared" si="2"/>
        <v>12</v>
      </c>
      <c r="N41">
        <f t="shared" si="3"/>
        <v>7</v>
      </c>
      <c r="O41">
        <f t="shared" si="4"/>
        <v>15</v>
      </c>
      <c r="P41">
        <f t="shared" si="5"/>
        <v>15</v>
      </c>
      <c r="Q41">
        <f t="shared" si="6"/>
        <v>15</v>
      </c>
      <c r="R41">
        <f t="shared" si="8"/>
        <v>632435</v>
      </c>
      <c r="U41" s="35" t="s">
        <v>76</v>
      </c>
      <c r="V41" s="36">
        <v>15</v>
      </c>
      <c r="W41" s="36">
        <v>10</v>
      </c>
      <c r="X41" s="36">
        <v>12</v>
      </c>
      <c r="Y41" s="36">
        <v>7</v>
      </c>
      <c r="Z41" s="36">
        <v>15</v>
      </c>
      <c r="AA41" s="36">
        <v>15</v>
      </c>
      <c r="AB41" s="36">
        <v>15</v>
      </c>
      <c r="AC41" s="36">
        <v>632435</v>
      </c>
    </row>
    <row r="42" spans="1:29" ht="15" thickBot="1" x14ac:dyDescent="0.35">
      <c r="A42" s="35" t="s">
        <v>77</v>
      </c>
      <c r="B42" s="36">
        <v>1</v>
      </c>
      <c r="C42" s="36">
        <v>1</v>
      </c>
      <c r="D42" s="36">
        <v>6</v>
      </c>
      <c r="E42" s="36">
        <v>5</v>
      </c>
      <c r="F42" s="36">
        <v>1</v>
      </c>
      <c r="G42" s="36">
        <v>1</v>
      </c>
      <c r="H42" s="36">
        <v>1</v>
      </c>
      <c r="I42" s="36">
        <v>690222</v>
      </c>
      <c r="K42">
        <f t="shared" si="7"/>
        <v>16</v>
      </c>
      <c r="L42">
        <f t="shared" si="1"/>
        <v>16</v>
      </c>
      <c r="M42">
        <f t="shared" si="2"/>
        <v>11</v>
      </c>
      <c r="N42">
        <f t="shared" si="3"/>
        <v>12</v>
      </c>
      <c r="O42">
        <f t="shared" si="4"/>
        <v>16</v>
      </c>
      <c r="P42">
        <f t="shared" si="5"/>
        <v>16</v>
      </c>
      <c r="Q42">
        <f t="shared" si="6"/>
        <v>16</v>
      </c>
      <c r="R42">
        <f t="shared" si="8"/>
        <v>690222</v>
      </c>
      <c r="U42" s="35" t="s">
        <v>77</v>
      </c>
      <c r="V42" s="36">
        <v>16</v>
      </c>
      <c r="W42" s="36">
        <v>16</v>
      </c>
      <c r="X42" s="36">
        <v>11</v>
      </c>
      <c r="Y42" s="36">
        <v>12</v>
      </c>
      <c r="Z42" s="36">
        <v>16</v>
      </c>
      <c r="AA42" s="36">
        <v>16</v>
      </c>
      <c r="AB42" s="36">
        <v>16</v>
      </c>
      <c r="AC42" s="36">
        <v>690222</v>
      </c>
    </row>
    <row r="43" spans="1:29" ht="18.600000000000001" thickBot="1" x14ac:dyDescent="0.35">
      <c r="A43" s="31"/>
      <c r="U43" s="31"/>
    </row>
    <row r="44" spans="1:29" ht="15" thickBot="1" x14ac:dyDescent="0.35">
      <c r="A44" s="35" t="s">
        <v>78</v>
      </c>
      <c r="B44" s="35" t="s">
        <v>54</v>
      </c>
      <c r="C44" s="35" t="s">
        <v>55</v>
      </c>
      <c r="D44" s="35" t="s">
        <v>56</v>
      </c>
      <c r="E44" s="35" t="s">
        <v>57</v>
      </c>
      <c r="F44" s="35" t="s">
        <v>58</v>
      </c>
      <c r="G44" s="35" t="s">
        <v>59</v>
      </c>
      <c r="H44" s="35" t="s">
        <v>60</v>
      </c>
      <c r="U44" s="35" t="s">
        <v>78</v>
      </c>
      <c r="V44" s="35" t="s">
        <v>54</v>
      </c>
      <c r="W44" s="35" t="s">
        <v>55</v>
      </c>
      <c r="X44" s="35" t="s">
        <v>56</v>
      </c>
      <c r="Y44" s="35" t="s">
        <v>57</v>
      </c>
      <c r="Z44" s="35" t="s">
        <v>58</v>
      </c>
      <c r="AA44" s="35" t="s">
        <v>59</v>
      </c>
      <c r="AB44" s="35" t="s">
        <v>60</v>
      </c>
    </row>
    <row r="45" spans="1:29" ht="20.399999999999999" thickBot="1" x14ac:dyDescent="0.35">
      <c r="A45" s="35" t="s">
        <v>79</v>
      </c>
      <c r="B45" s="36" t="s">
        <v>80</v>
      </c>
      <c r="C45" s="36" t="s">
        <v>368</v>
      </c>
      <c r="D45" s="36" t="s">
        <v>369</v>
      </c>
      <c r="E45" s="36" t="s">
        <v>370</v>
      </c>
      <c r="F45" s="36" t="s">
        <v>80</v>
      </c>
      <c r="G45" s="36" t="s">
        <v>80</v>
      </c>
      <c r="H45" s="36" t="s">
        <v>80</v>
      </c>
      <c r="U45" s="35" t="s">
        <v>79</v>
      </c>
      <c r="V45" s="36" t="s">
        <v>80</v>
      </c>
      <c r="W45" s="36" t="s">
        <v>80</v>
      </c>
      <c r="X45" s="36" t="s">
        <v>384</v>
      </c>
      <c r="Y45" s="36" t="s">
        <v>385</v>
      </c>
      <c r="Z45" s="36" t="s">
        <v>386</v>
      </c>
      <c r="AA45" s="36" t="s">
        <v>80</v>
      </c>
      <c r="AB45" s="36" t="s">
        <v>80</v>
      </c>
    </row>
    <row r="46" spans="1:29" ht="20.399999999999999" thickBot="1" x14ac:dyDescent="0.35">
      <c r="A46" s="35" t="s">
        <v>85</v>
      </c>
      <c r="B46" s="36" t="s">
        <v>80</v>
      </c>
      <c r="C46" s="36" t="s">
        <v>368</v>
      </c>
      <c r="D46" s="36" t="s">
        <v>369</v>
      </c>
      <c r="E46" s="36" t="s">
        <v>370</v>
      </c>
      <c r="F46" s="36" t="s">
        <v>80</v>
      </c>
      <c r="G46" s="36" t="s">
        <v>80</v>
      </c>
      <c r="H46" s="36" t="s">
        <v>80</v>
      </c>
      <c r="U46" s="35" t="s">
        <v>85</v>
      </c>
      <c r="V46" s="36" t="s">
        <v>80</v>
      </c>
      <c r="W46" s="36" t="s">
        <v>80</v>
      </c>
      <c r="X46" s="36" t="s">
        <v>384</v>
      </c>
      <c r="Y46" s="36" t="s">
        <v>385</v>
      </c>
      <c r="Z46" s="36" t="s">
        <v>386</v>
      </c>
      <c r="AA46" s="36" t="s">
        <v>80</v>
      </c>
      <c r="AB46" s="36" t="s">
        <v>80</v>
      </c>
    </row>
    <row r="47" spans="1:29" ht="20.399999999999999" thickBot="1" x14ac:dyDescent="0.35">
      <c r="A47" s="35" t="s">
        <v>86</v>
      </c>
      <c r="B47" s="36" t="s">
        <v>80</v>
      </c>
      <c r="C47" s="36" t="s">
        <v>371</v>
      </c>
      <c r="D47" s="36" t="s">
        <v>372</v>
      </c>
      <c r="E47" s="36" t="s">
        <v>370</v>
      </c>
      <c r="F47" s="36" t="s">
        <v>80</v>
      </c>
      <c r="G47" s="36" t="s">
        <v>80</v>
      </c>
      <c r="H47" s="36" t="s">
        <v>80</v>
      </c>
      <c r="U47" s="35" t="s">
        <v>86</v>
      </c>
      <c r="V47" s="36" t="s">
        <v>80</v>
      </c>
      <c r="W47" s="36" t="s">
        <v>80</v>
      </c>
      <c r="X47" s="36" t="s">
        <v>384</v>
      </c>
      <c r="Y47" s="36" t="s">
        <v>385</v>
      </c>
      <c r="Z47" s="36" t="s">
        <v>386</v>
      </c>
      <c r="AA47" s="36" t="s">
        <v>80</v>
      </c>
      <c r="AB47" s="36" t="s">
        <v>80</v>
      </c>
    </row>
    <row r="48" spans="1:29" ht="20.399999999999999" thickBot="1" x14ac:dyDescent="0.35">
      <c r="A48" s="35" t="s">
        <v>89</v>
      </c>
      <c r="B48" s="36" t="s">
        <v>80</v>
      </c>
      <c r="C48" s="36" t="s">
        <v>371</v>
      </c>
      <c r="D48" s="36" t="s">
        <v>372</v>
      </c>
      <c r="E48" s="36" t="s">
        <v>370</v>
      </c>
      <c r="F48" s="36" t="s">
        <v>80</v>
      </c>
      <c r="G48" s="36" t="s">
        <v>80</v>
      </c>
      <c r="H48" s="36" t="s">
        <v>80</v>
      </c>
      <c r="U48" s="35" t="s">
        <v>89</v>
      </c>
      <c r="V48" s="36" t="s">
        <v>80</v>
      </c>
      <c r="W48" s="36" t="s">
        <v>80</v>
      </c>
      <c r="X48" s="36" t="s">
        <v>384</v>
      </c>
      <c r="Y48" s="36" t="s">
        <v>385</v>
      </c>
      <c r="Z48" s="36" t="s">
        <v>386</v>
      </c>
      <c r="AA48" s="36" t="s">
        <v>80</v>
      </c>
      <c r="AB48" s="36" t="s">
        <v>80</v>
      </c>
    </row>
    <row r="49" spans="1:28" ht="20.399999999999999" thickBot="1" x14ac:dyDescent="0.35">
      <c r="A49" s="35" t="s">
        <v>92</v>
      </c>
      <c r="B49" s="36" t="s">
        <v>80</v>
      </c>
      <c r="C49" s="36" t="s">
        <v>373</v>
      </c>
      <c r="D49" s="36" t="s">
        <v>374</v>
      </c>
      <c r="E49" s="36" t="s">
        <v>370</v>
      </c>
      <c r="F49" s="36" t="s">
        <v>80</v>
      </c>
      <c r="G49" s="36" t="s">
        <v>80</v>
      </c>
      <c r="H49" s="36" t="s">
        <v>80</v>
      </c>
      <c r="U49" s="35" t="s">
        <v>92</v>
      </c>
      <c r="V49" s="36" t="s">
        <v>80</v>
      </c>
      <c r="W49" s="36" t="s">
        <v>80</v>
      </c>
      <c r="X49" s="36" t="s">
        <v>384</v>
      </c>
      <c r="Y49" s="36" t="s">
        <v>385</v>
      </c>
      <c r="Z49" s="36" t="s">
        <v>386</v>
      </c>
      <c r="AA49" s="36" t="s">
        <v>80</v>
      </c>
      <c r="AB49" s="36" t="s">
        <v>80</v>
      </c>
    </row>
    <row r="50" spans="1:28" ht="20.399999999999999" thickBot="1" x14ac:dyDescent="0.35">
      <c r="A50" s="35" t="s">
        <v>96</v>
      </c>
      <c r="B50" s="36" t="s">
        <v>80</v>
      </c>
      <c r="C50" s="36" t="s">
        <v>375</v>
      </c>
      <c r="D50" s="36" t="s">
        <v>376</v>
      </c>
      <c r="E50" s="36" t="s">
        <v>370</v>
      </c>
      <c r="F50" s="36" t="s">
        <v>80</v>
      </c>
      <c r="G50" s="36" t="s">
        <v>80</v>
      </c>
      <c r="H50" s="36" t="s">
        <v>80</v>
      </c>
      <c r="U50" s="35" t="s">
        <v>96</v>
      </c>
      <c r="V50" s="36" t="s">
        <v>80</v>
      </c>
      <c r="W50" s="36" t="s">
        <v>80</v>
      </c>
      <c r="X50" s="36" t="s">
        <v>384</v>
      </c>
      <c r="Y50" s="36" t="s">
        <v>387</v>
      </c>
      <c r="Z50" s="36" t="s">
        <v>386</v>
      </c>
      <c r="AA50" s="36" t="s">
        <v>80</v>
      </c>
      <c r="AB50" s="36" t="s">
        <v>80</v>
      </c>
    </row>
    <row r="51" spans="1:28" ht="20.399999999999999" thickBot="1" x14ac:dyDescent="0.35">
      <c r="A51" s="35" t="s">
        <v>99</v>
      </c>
      <c r="B51" s="36" t="s">
        <v>80</v>
      </c>
      <c r="C51" s="36" t="s">
        <v>375</v>
      </c>
      <c r="D51" s="36" t="s">
        <v>376</v>
      </c>
      <c r="E51" s="36" t="s">
        <v>370</v>
      </c>
      <c r="F51" s="36" t="s">
        <v>80</v>
      </c>
      <c r="G51" s="36" t="s">
        <v>80</v>
      </c>
      <c r="H51" s="36" t="s">
        <v>80</v>
      </c>
      <c r="U51" s="35" t="s">
        <v>99</v>
      </c>
      <c r="V51" s="36" t="s">
        <v>80</v>
      </c>
      <c r="W51" s="36" t="s">
        <v>80</v>
      </c>
      <c r="X51" s="36" t="s">
        <v>384</v>
      </c>
      <c r="Y51" s="36" t="s">
        <v>388</v>
      </c>
      <c r="Z51" s="36" t="s">
        <v>386</v>
      </c>
      <c r="AA51" s="36" t="s">
        <v>80</v>
      </c>
      <c r="AB51" s="36" t="s">
        <v>80</v>
      </c>
    </row>
    <row r="52" spans="1:28" ht="20.399999999999999" thickBot="1" x14ac:dyDescent="0.35">
      <c r="A52" s="35" t="s">
        <v>100</v>
      </c>
      <c r="B52" s="36" t="s">
        <v>80</v>
      </c>
      <c r="C52" s="36" t="s">
        <v>375</v>
      </c>
      <c r="D52" s="36" t="s">
        <v>376</v>
      </c>
      <c r="E52" s="36" t="s">
        <v>370</v>
      </c>
      <c r="F52" s="36" t="s">
        <v>80</v>
      </c>
      <c r="G52" s="36" t="s">
        <v>80</v>
      </c>
      <c r="H52" s="36" t="s">
        <v>80</v>
      </c>
      <c r="U52" s="35" t="s">
        <v>100</v>
      </c>
      <c r="V52" s="36" t="s">
        <v>80</v>
      </c>
      <c r="W52" s="36" t="s">
        <v>80</v>
      </c>
      <c r="X52" s="36" t="s">
        <v>384</v>
      </c>
      <c r="Y52" s="36" t="s">
        <v>389</v>
      </c>
      <c r="Z52" s="36" t="s">
        <v>386</v>
      </c>
      <c r="AA52" s="36" t="s">
        <v>80</v>
      </c>
      <c r="AB52" s="36" t="s">
        <v>80</v>
      </c>
    </row>
    <row r="53" spans="1:28" ht="20.399999999999999" thickBot="1" x14ac:dyDescent="0.35">
      <c r="A53" s="35" t="s">
        <v>101</v>
      </c>
      <c r="B53" s="36" t="s">
        <v>80</v>
      </c>
      <c r="C53" s="36" t="s">
        <v>375</v>
      </c>
      <c r="D53" s="36" t="s">
        <v>376</v>
      </c>
      <c r="E53" s="36" t="s">
        <v>370</v>
      </c>
      <c r="F53" s="36" t="s">
        <v>80</v>
      </c>
      <c r="G53" s="36" t="s">
        <v>80</v>
      </c>
      <c r="H53" s="36" t="s">
        <v>80</v>
      </c>
      <c r="U53" s="35" t="s">
        <v>101</v>
      </c>
      <c r="V53" s="36" t="s">
        <v>80</v>
      </c>
      <c r="W53" s="36" t="s">
        <v>80</v>
      </c>
      <c r="X53" s="36" t="s">
        <v>384</v>
      </c>
      <c r="Y53" s="36" t="s">
        <v>389</v>
      </c>
      <c r="Z53" s="36" t="s">
        <v>386</v>
      </c>
      <c r="AA53" s="36" t="s">
        <v>80</v>
      </c>
      <c r="AB53" s="36" t="s">
        <v>80</v>
      </c>
    </row>
    <row r="54" spans="1:28" ht="20.399999999999999" thickBot="1" x14ac:dyDescent="0.35">
      <c r="A54" s="35" t="s">
        <v>102</v>
      </c>
      <c r="B54" s="36" t="s">
        <v>80</v>
      </c>
      <c r="C54" s="36" t="s">
        <v>375</v>
      </c>
      <c r="D54" s="36" t="s">
        <v>376</v>
      </c>
      <c r="E54" s="36" t="s">
        <v>370</v>
      </c>
      <c r="F54" s="36" t="s">
        <v>80</v>
      </c>
      <c r="G54" s="36" t="s">
        <v>80</v>
      </c>
      <c r="H54" s="36" t="s">
        <v>80</v>
      </c>
      <c r="U54" s="35" t="s">
        <v>102</v>
      </c>
      <c r="V54" s="36" t="s">
        <v>80</v>
      </c>
      <c r="W54" s="36" t="s">
        <v>80</v>
      </c>
      <c r="X54" s="36" t="s">
        <v>384</v>
      </c>
      <c r="Y54" s="36" t="s">
        <v>389</v>
      </c>
      <c r="Z54" s="36" t="s">
        <v>386</v>
      </c>
      <c r="AA54" s="36" t="s">
        <v>80</v>
      </c>
      <c r="AB54" s="36" t="s">
        <v>80</v>
      </c>
    </row>
    <row r="55" spans="1:28" ht="20.399999999999999" thickBot="1" x14ac:dyDescent="0.35">
      <c r="A55" s="35" t="s">
        <v>104</v>
      </c>
      <c r="B55" s="36" t="s">
        <v>80</v>
      </c>
      <c r="C55" s="36" t="s">
        <v>377</v>
      </c>
      <c r="D55" s="36" t="s">
        <v>376</v>
      </c>
      <c r="E55" s="36" t="s">
        <v>370</v>
      </c>
      <c r="F55" s="36" t="s">
        <v>80</v>
      </c>
      <c r="G55" s="36" t="s">
        <v>80</v>
      </c>
      <c r="H55" s="36" t="s">
        <v>80</v>
      </c>
      <c r="U55" s="35" t="s">
        <v>104</v>
      </c>
      <c r="V55" s="36" t="s">
        <v>80</v>
      </c>
      <c r="W55" s="36" t="s">
        <v>80</v>
      </c>
      <c r="X55" s="36" t="s">
        <v>384</v>
      </c>
      <c r="Y55" s="36" t="s">
        <v>390</v>
      </c>
      <c r="Z55" s="36" t="s">
        <v>386</v>
      </c>
      <c r="AA55" s="36" t="s">
        <v>80</v>
      </c>
      <c r="AB55" s="36" t="s">
        <v>80</v>
      </c>
    </row>
    <row r="56" spans="1:28" ht="20.399999999999999" thickBot="1" x14ac:dyDescent="0.35">
      <c r="A56" s="35" t="s">
        <v>106</v>
      </c>
      <c r="B56" s="36" t="s">
        <v>80</v>
      </c>
      <c r="C56" s="36" t="s">
        <v>80</v>
      </c>
      <c r="D56" s="36" t="s">
        <v>378</v>
      </c>
      <c r="E56" s="36" t="s">
        <v>370</v>
      </c>
      <c r="F56" s="36" t="s">
        <v>80</v>
      </c>
      <c r="G56" s="36" t="s">
        <v>80</v>
      </c>
      <c r="H56" s="36" t="s">
        <v>80</v>
      </c>
      <c r="U56" s="35" t="s">
        <v>106</v>
      </c>
      <c r="V56" s="36" t="s">
        <v>80</v>
      </c>
      <c r="W56" s="36" t="s">
        <v>80</v>
      </c>
      <c r="X56" s="36" t="s">
        <v>384</v>
      </c>
      <c r="Y56" s="36" t="s">
        <v>390</v>
      </c>
      <c r="Z56" s="36" t="s">
        <v>386</v>
      </c>
      <c r="AA56" s="36" t="s">
        <v>80</v>
      </c>
      <c r="AB56" s="36" t="s">
        <v>80</v>
      </c>
    </row>
    <row r="57" spans="1:28" ht="20.399999999999999" thickBot="1" x14ac:dyDescent="0.35">
      <c r="A57" s="35" t="s">
        <v>107</v>
      </c>
      <c r="B57" s="36" t="s">
        <v>80</v>
      </c>
      <c r="C57" s="36" t="s">
        <v>80</v>
      </c>
      <c r="D57" s="36" t="s">
        <v>378</v>
      </c>
      <c r="E57" s="36" t="s">
        <v>379</v>
      </c>
      <c r="F57" s="36" t="s">
        <v>80</v>
      </c>
      <c r="G57" s="36" t="s">
        <v>80</v>
      </c>
      <c r="H57" s="36" t="s">
        <v>80</v>
      </c>
      <c r="U57" s="35" t="s">
        <v>107</v>
      </c>
      <c r="V57" s="36" t="s">
        <v>80</v>
      </c>
      <c r="W57" s="36" t="s">
        <v>80</v>
      </c>
      <c r="X57" s="36" t="s">
        <v>384</v>
      </c>
      <c r="Y57" s="36" t="s">
        <v>391</v>
      </c>
      <c r="Z57" s="36" t="s">
        <v>386</v>
      </c>
      <c r="AA57" s="36" t="s">
        <v>80</v>
      </c>
      <c r="AB57" s="36" t="s">
        <v>80</v>
      </c>
    </row>
    <row r="58" spans="1:28" ht="15" thickBot="1" x14ac:dyDescent="0.35">
      <c r="A58" s="35" t="s">
        <v>108</v>
      </c>
      <c r="B58" s="36" t="s">
        <v>80</v>
      </c>
      <c r="C58" s="36" t="s">
        <v>80</v>
      </c>
      <c r="D58" s="36" t="s">
        <v>380</v>
      </c>
      <c r="E58" s="36" t="s">
        <v>379</v>
      </c>
      <c r="F58" s="36" t="s">
        <v>80</v>
      </c>
      <c r="G58" s="36" t="s">
        <v>80</v>
      </c>
      <c r="H58" s="36" t="s">
        <v>80</v>
      </c>
      <c r="U58" s="35" t="s">
        <v>108</v>
      </c>
      <c r="V58" s="36" t="s">
        <v>80</v>
      </c>
      <c r="W58" s="36" t="s">
        <v>80</v>
      </c>
      <c r="X58" s="36" t="s">
        <v>384</v>
      </c>
      <c r="Y58" s="36" t="s">
        <v>391</v>
      </c>
      <c r="Z58" s="36" t="s">
        <v>386</v>
      </c>
      <c r="AA58" s="36" t="s">
        <v>80</v>
      </c>
      <c r="AB58" s="36" t="s">
        <v>80</v>
      </c>
    </row>
    <row r="59" spans="1:28" ht="15" thickBot="1" x14ac:dyDescent="0.35">
      <c r="A59" s="35" t="s">
        <v>109</v>
      </c>
      <c r="B59" s="36" t="s">
        <v>80</v>
      </c>
      <c r="C59" s="36" t="s">
        <v>80</v>
      </c>
      <c r="D59" s="36" t="s">
        <v>380</v>
      </c>
      <c r="E59" s="36" t="s">
        <v>379</v>
      </c>
      <c r="F59" s="36" t="s">
        <v>80</v>
      </c>
      <c r="G59" s="36" t="s">
        <v>80</v>
      </c>
      <c r="H59" s="36" t="s">
        <v>80</v>
      </c>
      <c r="U59" s="35" t="s">
        <v>109</v>
      </c>
      <c r="V59" s="36" t="s">
        <v>80</v>
      </c>
      <c r="W59" s="36" t="s">
        <v>80</v>
      </c>
      <c r="X59" s="36" t="s">
        <v>384</v>
      </c>
      <c r="Y59" s="36" t="s">
        <v>392</v>
      </c>
      <c r="Z59" s="36" t="s">
        <v>386</v>
      </c>
      <c r="AA59" s="36" t="s">
        <v>80</v>
      </c>
      <c r="AB59" s="36" t="s">
        <v>80</v>
      </c>
    </row>
    <row r="60" spans="1:28" ht="15" thickBot="1" x14ac:dyDescent="0.35">
      <c r="A60" s="35" t="s">
        <v>110</v>
      </c>
      <c r="B60" s="36" t="s">
        <v>80</v>
      </c>
      <c r="C60" s="36" t="s">
        <v>80</v>
      </c>
      <c r="D60" s="36" t="s">
        <v>80</v>
      </c>
      <c r="E60" s="36" t="s">
        <v>80</v>
      </c>
      <c r="F60" s="36" t="s">
        <v>80</v>
      </c>
      <c r="G60" s="36" t="s">
        <v>80</v>
      </c>
      <c r="H60" s="36" t="s">
        <v>80</v>
      </c>
      <c r="U60" s="35" t="s">
        <v>110</v>
      </c>
      <c r="V60" s="36" t="s">
        <v>80</v>
      </c>
      <c r="W60" s="36" t="s">
        <v>80</v>
      </c>
      <c r="X60" s="36" t="s">
        <v>393</v>
      </c>
      <c r="Y60" s="36" t="s">
        <v>80</v>
      </c>
      <c r="Z60" s="36" t="s">
        <v>386</v>
      </c>
      <c r="AA60" s="36" t="s">
        <v>80</v>
      </c>
      <c r="AB60" s="36" t="s">
        <v>80</v>
      </c>
    </row>
    <row r="61" spans="1:28" ht="18.600000000000001" thickBot="1" x14ac:dyDescent="0.35">
      <c r="A61" s="47"/>
      <c r="B61" s="48"/>
      <c r="C61" s="48"/>
      <c r="D61" s="48"/>
      <c r="E61" s="48"/>
      <c r="F61" s="48"/>
      <c r="G61" s="48"/>
      <c r="H61" s="48"/>
      <c r="U61" s="31"/>
    </row>
    <row r="62" spans="1:28" ht="15" thickBot="1" x14ac:dyDescent="0.35">
      <c r="A62" s="47">
        <f>'Munka1 (4)'!B90</f>
        <v>2021</v>
      </c>
      <c r="B62" s="47" t="str">
        <f>'Munka1 (4)'!C90</f>
        <v>1+</v>
      </c>
      <c r="C62" s="47" t="str">
        <f>'Munka1 (4)'!D90</f>
        <v>1+</v>
      </c>
      <c r="D62" s="47" t="str">
        <f>'Munka1 (4)'!E90</f>
        <v>3--4</v>
      </c>
      <c r="E62" s="47" t="str">
        <f>'Munka1 (4)'!F90</f>
        <v>1--2</v>
      </c>
      <c r="F62" s="47">
        <f>'Munka1 (4)'!G90</f>
        <v>1</v>
      </c>
      <c r="G62" s="47" t="str">
        <f>'Munka1 (4)'!H90</f>
        <v>1+</v>
      </c>
      <c r="H62" s="47" t="str">
        <f>'Munka1 (4)'!I90</f>
        <v>1+</v>
      </c>
      <c r="U62" s="35" t="s">
        <v>111</v>
      </c>
      <c r="V62" s="35" t="s">
        <v>54</v>
      </c>
      <c r="W62" s="35" t="s">
        <v>55</v>
      </c>
      <c r="X62" s="35" t="s">
        <v>56</v>
      </c>
      <c r="Y62" s="35" t="s">
        <v>57</v>
      </c>
      <c r="Z62" s="35" t="s">
        <v>58</v>
      </c>
      <c r="AA62" s="35" t="s">
        <v>59</v>
      </c>
      <c r="AB62" s="35" t="s">
        <v>60</v>
      </c>
    </row>
    <row r="63" spans="1:28" ht="15" thickBot="1" x14ac:dyDescent="0.35">
      <c r="A63" s="47"/>
      <c r="B63" s="48">
        <f>B66</f>
        <v>0</v>
      </c>
      <c r="C63" s="48">
        <f t="shared" ref="C63:H63" si="9">C66</f>
        <v>480118.8</v>
      </c>
      <c r="D63" s="48">
        <f>D69</f>
        <v>216234</v>
      </c>
      <c r="E63" s="48">
        <f t="shared" si="9"/>
        <v>103971.1</v>
      </c>
      <c r="F63" s="48">
        <f t="shared" si="9"/>
        <v>0</v>
      </c>
      <c r="G63" s="48">
        <f t="shared" si="9"/>
        <v>0</v>
      </c>
      <c r="H63" s="48">
        <f t="shared" si="9"/>
        <v>0</v>
      </c>
      <c r="I63" s="48">
        <f>SUM(B63:H63)</f>
        <v>800323.9</v>
      </c>
      <c r="J63" s="48">
        <f>I63-N101</f>
        <v>757200.92500000005</v>
      </c>
      <c r="U63" s="35" t="s">
        <v>79</v>
      </c>
      <c r="V63" s="36">
        <v>0</v>
      </c>
      <c r="W63" s="36">
        <v>0</v>
      </c>
      <c r="X63" s="36">
        <v>146071.20000000001</v>
      </c>
      <c r="Y63" s="36">
        <v>438276.4</v>
      </c>
      <c r="Z63" s="36">
        <v>60439.5</v>
      </c>
      <c r="AA63" s="36">
        <v>0</v>
      </c>
      <c r="AB63" s="36">
        <v>0</v>
      </c>
    </row>
    <row r="64" spans="1:28" ht="18.600000000000001" thickBot="1" x14ac:dyDescent="0.35">
      <c r="A64" s="31"/>
      <c r="U64" s="35" t="s">
        <v>85</v>
      </c>
      <c r="V64" s="36">
        <v>0</v>
      </c>
      <c r="W64" s="36">
        <v>0</v>
      </c>
      <c r="X64" s="36">
        <v>146071.20000000001</v>
      </c>
      <c r="Y64" s="36">
        <v>438276.4</v>
      </c>
      <c r="Z64" s="36">
        <v>60439.5</v>
      </c>
      <c r="AA64" s="36">
        <v>0</v>
      </c>
      <c r="AB64" s="36">
        <v>0</v>
      </c>
    </row>
    <row r="65" spans="1:32" ht="20.399999999999999" thickBot="1" x14ac:dyDescent="0.35">
      <c r="A65" s="35" t="s">
        <v>111</v>
      </c>
      <c r="B65" s="35" t="str">
        <f>B1</f>
        <v>létszám (…)</v>
      </c>
      <c r="C65" s="35" t="str">
        <f t="shared" ref="C65:H65" si="10">C1</f>
        <v>saját tőke</v>
      </c>
      <c r="D65" s="35" t="str">
        <f t="shared" si="10"/>
        <v>igénybe vett szolgáltatások értéke</v>
      </c>
      <c r="E65" s="35" t="str">
        <f t="shared" si="10"/>
        <v>partnerek száma</v>
      </c>
      <c r="F65" s="35" t="str">
        <f t="shared" si="10"/>
        <v>online% (FTE)</v>
      </c>
      <c r="G65" s="35" t="str">
        <f t="shared" si="10"/>
        <v>log-stratégia</v>
      </c>
      <c r="H65" s="35" t="str">
        <f t="shared" si="10"/>
        <v>1 főre jutó/iroda nm</v>
      </c>
      <c r="U65" s="35" t="s">
        <v>86</v>
      </c>
      <c r="V65" s="36">
        <v>0</v>
      </c>
      <c r="W65" s="36">
        <v>0</v>
      </c>
      <c r="X65" s="36">
        <v>146071.20000000001</v>
      </c>
      <c r="Y65" s="36">
        <v>438276.4</v>
      </c>
      <c r="Z65" s="36">
        <v>60439.5</v>
      </c>
      <c r="AA65" s="36">
        <v>0</v>
      </c>
      <c r="AB65" s="36">
        <v>0</v>
      </c>
    </row>
    <row r="66" spans="1:32" ht="15" thickBot="1" x14ac:dyDescent="0.35">
      <c r="A66" s="35" t="s">
        <v>79</v>
      </c>
      <c r="B66" s="65">
        <v>0</v>
      </c>
      <c r="C66" s="65">
        <v>480118.8</v>
      </c>
      <c r="D66" s="36">
        <v>234982.8</v>
      </c>
      <c r="E66" s="36">
        <v>103971.1</v>
      </c>
      <c r="F66" s="65">
        <v>0</v>
      </c>
      <c r="G66" s="65">
        <v>0</v>
      </c>
      <c r="H66" s="65">
        <v>0</v>
      </c>
      <c r="U66" s="35" t="s">
        <v>89</v>
      </c>
      <c r="V66" s="36">
        <v>0</v>
      </c>
      <c r="W66" s="36">
        <v>0</v>
      </c>
      <c r="X66" s="36">
        <v>146071.20000000001</v>
      </c>
      <c r="Y66" s="36">
        <v>438276.4</v>
      </c>
      <c r="Z66" s="36">
        <v>60439.5</v>
      </c>
      <c r="AA66" s="36">
        <v>0</v>
      </c>
      <c r="AB66" s="36">
        <v>0</v>
      </c>
    </row>
    <row r="67" spans="1:32" ht="15" thickBot="1" x14ac:dyDescent="0.35">
      <c r="A67" s="35" t="s">
        <v>85</v>
      </c>
      <c r="B67" s="36">
        <v>0</v>
      </c>
      <c r="C67" s="36">
        <v>480118.8</v>
      </c>
      <c r="D67" s="36">
        <v>234982.8</v>
      </c>
      <c r="E67" s="65">
        <v>103971.1</v>
      </c>
      <c r="F67" s="36">
        <v>0</v>
      </c>
      <c r="G67" s="36">
        <v>0</v>
      </c>
      <c r="H67" s="36">
        <v>0</v>
      </c>
      <c r="U67" s="35" t="s">
        <v>92</v>
      </c>
      <c r="V67" s="36">
        <v>0</v>
      </c>
      <c r="W67" s="36">
        <v>0</v>
      </c>
      <c r="X67" s="36">
        <v>146071.20000000001</v>
      </c>
      <c r="Y67" s="36">
        <v>438276.4</v>
      </c>
      <c r="Z67" s="36">
        <v>60439.5</v>
      </c>
      <c r="AA67" s="36">
        <v>0</v>
      </c>
      <c r="AB67" s="36">
        <v>0</v>
      </c>
    </row>
    <row r="68" spans="1:32" ht="15" thickBot="1" x14ac:dyDescent="0.35">
      <c r="A68" s="35" t="s">
        <v>86</v>
      </c>
      <c r="B68" s="36">
        <v>0</v>
      </c>
      <c r="C68" s="36">
        <v>424715.4</v>
      </c>
      <c r="D68" s="36">
        <v>216234</v>
      </c>
      <c r="E68" s="36">
        <v>103971.1</v>
      </c>
      <c r="F68" s="36">
        <v>0</v>
      </c>
      <c r="G68" s="36">
        <v>0</v>
      </c>
      <c r="H68" s="36">
        <v>0</v>
      </c>
      <c r="U68" s="35" t="s">
        <v>96</v>
      </c>
      <c r="V68" s="36">
        <v>0</v>
      </c>
      <c r="W68" s="36">
        <v>0</v>
      </c>
      <c r="X68" s="36">
        <v>146071.20000000001</v>
      </c>
      <c r="Y68" s="36">
        <v>418272.6</v>
      </c>
      <c r="Z68" s="36">
        <v>60439.5</v>
      </c>
      <c r="AA68" s="36">
        <v>0</v>
      </c>
      <c r="AB68" s="36">
        <v>0</v>
      </c>
    </row>
    <row r="69" spans="1:32" ht="15" thickBot="1" x14ac:dyDescent="0.35">
      <c r="A69" s="35" t="s">
        <v>89</v>
      </c>
      <c r="B69" s="36">
        <v>0</v>
      </c>
      <c r="C69" s="36">
        <v>424715.4</v>
      </c>
      <c r="D69" s="65">
        <v>216234</v>
      </c>
      <c r="E69" s="36">
        <v>103971.1</v>
      </c>
      <c r="F69" s="36">
        <v>0</v>
      </c>
      <c r="G69" s="36">
        <v>0</v>
      </c>
      <c r="H69" s="36">
        <v>0</v>
      </c>
      <c r="U69" s="35" t="s">
        <v>99</v>
      </c>
      <c r="V69" s="36">
        <v>0</v>
      </c>
      <c r="W69" s="36">
        <v>0</v>
      </c>
      <c r="X69" s="36">
        <v>146071.20000000001</v>
      </c>
      <c r="Y69" s="36">
        <v>360269</v>
      </c>
      <c r="Z69" s="36">
        <v>60439.5</v>
      </c>
      <c r="AA69" s="36">
        <v>0</v>
      </c>
      <c r="AB69" s="36">
        <v>0</v>
      </c>
    </row>
    <row r="70" spans="1:32" ht="15" thickBot="1" x14ac:dyDescent="0.35">
      <c r="A70" s="35" t="s">
        <v>92</v>
      </c>
      <c r="B70" s="36">
        <v>0</v>
      </c>
      <c r="C70" s="36">
        <v>356012.79999999999</v>
      </c>
      <c r="D70" s="36">
        <v>210955.7</v>
      </c>
      <c r="E70" s="36">
        <v>103971.1</v>
      </c>
      <c r="F70" s="36">
        <v>0</v>
      </c>
      <c r="G70" s="36">
        <v>0</v>
      </c>
      <c r="H70" s="36">
        <v>0</v>
      </c>
      <c r="U70" s="35" t="s">
        <v>100</v>
      </c>
      <c r="V70" s="36">
        <v>0</v>
      </c>
      <c r="W70" s="36">
        <v>0</v>
      </c>
      <c r="X70" s="36">
        <v>146071.20000000001</v>
      </c>
      <c r="Y70" s="36">
        <v>267642.90000000002</v>
      </c>
      <c r="Z70" s="36">
        <v>60439.5</v>
      </c>
      <c r="AA70" s="36">
        <v>0</v>
      </c>
      <c r="AB70" s="36">
        <v>0</v>
      </c>
    </row>
    <row r="71" spans="1:32" ht="15" thickBot="1" x14ac:dyDescent="0.35">
      <c r="A71" s="35" t="s">
        <v>96</v>
      </c>
      <c r="B71" s="36">
        <v>0</v>
      </c>
      <c r="C71" s="36">
        <v>330620.3</v>
      </c>
      <c r="D71" s="36">
        <v>167886.6</v>
      </c>
      <c r="E71" s="36">
        <v>103971.1</v>
      </c>
      <c r="F71" s="36">
        <v>0</v>
      </c>
      <c r="G71" s="36">
        <v>0</v>
      </c>
      <c r="H71" s="36">
        <v>0</v>
      </c>
      <c r="U71" s="35" t="s">
        <v>101</v>
      </c>
      <c r="V71" s="36">
        <v>0</v>
      </c>
      <c r="W71" s="36">
        <v>0</v>
      </c>
      <c r="X71" s="36">
        <v>146071.20000000001</v>
      </c>
      <c r="Y71" s="36">
        <v>267642.90000000002</v>
      </c>
      <c r="Z71" s="36">
        <v>60439.5</v>
      </c>
      <c r="AA71" s="36">
        <v>0</v>
      </c>
      <c r="AB71" s="36">
        <v>0</v>
      </c>
    </row>
    <row r="72" spans="1:32" ht="15" thickBot="1" x14ac:dyDescent="0.35">
      <c r="A72" s="35" t="s">
        <v>99</v>
      </c>
      <c r="B72" s="36">
        <v>0</v>
      </c>
      <c r="C72" s="36">
        <v>330620.3</v>
      </c>
      <c r="D72" s="36">
        <v>167886.6</v>
      </c>
      <c r="E72" s="36">
        <v>103971.1</v>
      </c>
      <c r="F72" s="36">
        <v>0</v>
      </c>
      <c r="G72" s="36">
        <v>0</v>
      </c>
      <c r="H72" s="36">
        <v>0</v>
      </c>
      <c r="U72" s="35" t="s">
        <v>102</v>
      </c>
      <c r="V72" s="36">
        <v>0</v>
      </c>
      <c r="W72" s="36">
        <v>0</v>
      </c>
      <c r="X72" s="36">
        <v>146071.20000000001</v>
      </c>
      <c r="Y72" s="36">
        <v>267642.90000000002</v>
      </c>
      <c r="Z72" s="36">
        <v>60439.5</v>
      </c>
      <c r="AA72" s="36">
        <v>0</v>
      </c>
      <c r="AB72" s="36">
        <v>0</v>
      </c>
    </row>
    <row r="73" spans="1:32" ht="15" thickBot="1" x14ac:dyDescent="0.35">
      <c r="A73" s="35" t="s">
        <v>100</v>
      </c>
      <c r="B73" s="36">
        <v>0</v>
      </c>
      <c r="C73" s="36">
        <v>330620.3</v>
      </c>
      <c r="D73" s="36">
        <v>167886.6</v>
      </c>
      <c r="E73" s="36">
        <v>103971.1</v>
      </c>
      <c r="F73" s="36">
        <v>0</v>
      </c>
      <c r="G73" s="36">
        <v>0</v>
      </c>
      <c r="H73" s="36">
        <v>0</v>
      </c>
      <c r="U73" s="35" t="s">
        <v>104</v>
      </c>
      <c r="V73" s="36">
        <v>0</v>
      </c>
      <c r="W73" s="36">
        <v>0</v>
      </c>
      <c r="X73" s="36">
        <v>146071.20000000001</v>
      </c>
      <c r="Y73" s="36">
        <v>252056.9</v>
      </c>
      <c r="Z73" s="36">
        <v>60439.5</v>
      </c>
      <c r="AA73" s="36">
        <v>0</v>
      </c>
      <c r="AB73" s="36">
        <v>0</v>
      </c>
    </row>
    <row r="74" spans="1:32" ht="15" thickBot="1" x14ac:dyDescent="0.35">
      <c r="A74" s="35" t="s">
        <v>101</v>
      </c>
      <c r="B74" s="36">
        <v>0</v>
      </c>
      <c r="C74" s="36">
        <v>330620.3</v>
      </c>
      <c r="D74" s="36">
        <v>167886.6</v>
      </c>
      <c r="E74" s="36">
        <v>103971.1</v>
      </c>
      <c r="F74" s="36">
        <v>0</v>
      </c>
      <c r="G74" s="36">
        <v>0</v>
      </c>
      <c r="H74" s="36">
        <v>0</v>
      </c>
      <c r="U74" s="35" t="s">
        <v>106</v>
      </c>
      <c r="V74" s="36">
        <v>0</v>
      </c>
      <c r="W74" s="36">
        <v>0</v>
      </c>
      <c r="X74" s="36">
        <v>146071.20000000001</v>
      </c>
      <c r="Y74" s="36">
        <v>252056.9</v>
      </c>
      <c r="Z74" s="36">
        <v>60439.5</v>
      </c>
      <c r="AA74" s="36">
        <v>0</v>
      </c>
      <c r="AB74" s="36">
        <v>0</v>
      </c>
    </row>
    <row r="75" spans="1:32" ht="15" thickBot="1" x14ac:dyDescent="0.35">
      <c r="A75" s="35" t="s">
        <v>102</v>
      </c>
      <c r="B75" s="36">
        <v>0</v>
      </c>
      <c r="C75" s="36">
        <v>330620.3</v>
      </c>
      <c r="D75" s="36">
        <v>167886.6</v>
      </c>
      <c r="E75" s="36">
        <v>103971.1</v>
      </c>
      <c r="F75" s="36">
        <v>0</v>
      </c>
      <c r="G75" s="36">
        <v>0</v>
      </c>
      <c r="H75" s="36">
        <v>0</v>
      </c>
      <c r="U75" s="35" t="s">
        <v>107</v>
      </c>
      <c r="V75" s="36">
        <v>0</v>
      </c>
      <c r="W75" s="36">
        <v>0</v>
      </c>
      <c r="X75" s="36">
        <v>146071.20000000001</v>
      </c>
      <c r="Y75" s="36">
        <v>212186.5</v>
      </c>
      <c r="Z75" s="36">
        <v>60439.5</v>
      </c>
      <c r="AA75" s="36">
        <v>0</v>
      </c>
      <c r="AB75" s="36">
        <v>0</v>
      </c>
    </row>
    <row r="76" spans="1:32" ht="15" thickBot="1" x14ac:dyDescent="0.35">
      <c r="A76" s="35" t="s">
        <v>104</v>
      </c>
      <c r="B76" s="36">
        <v>0</v>
      </c>
      <c r="C76" s="36">
        <v>306990.09999999998</v>
      </c>
      <c r="D76" s="36">
        <v>167886.6</v>
      </c>
      <c r="E76" s="36">
        <v>103971.1</v>
      </c>
      <c r="F76" s="36">
        <v>0</v>
      </c>
      <c r="G76" s="36">
        <v>0</v>
      </c>
      <c r="H76" s="36">
        <v>0</v>
      </c>
      <c r="U76" s="35" t="s">
        <v>108</v>
      </c>
      <c r="V76" s="36">
        <v>0</v>
      </c>
      <c r="W76" s="36">
        <v>0</v>
      </c>
      <c r="X76" s="36">
        <v>146071.20000000001</v>
      </c>
      <c r="Y76" s="36">
        <v>212186.5</v>
      </c>
      <c r="Z76" s="36">
        <v>60439.5</v>
      </c>
      <c r="AA76" s="36">
        <v>0</v>
      </c>
      <c r="AB76" s="36">
        <v>0</v>
      </c>
    </row>
    <row r="77" spans="1:32" ht="15" thickBot="1" x14ac:dyDescent="0.35">
      <c r="A77" s="35" t="s">
        <v>106</v>
      </c>
      <c r="B77" s="36">
        <v>0</v>
      </c>
      <c r="C77" s="36">
        <v>0</v>
      </c>
      <c r="D77" s="36">
        <v>133710.1</v>
      </c>
      <c r="E77" s="36">
        <v>103971.1</v>
      </c>
      <c r="F77" s="36">
        <v>0</v>
      </c>
      <c r="G77" s="36">
        <v>0</v>
      </c>
      <c r="H77" s="36">
        <v>0</v>
      </c>
      <c r="U77" s="35" t="s">
        <v>109</v>
      </c>
      <c r="V77" s="36">
        <v>0</v>
      </c>
      <c r="W77" s="36">
        <v>0</v>
      </c>
      <c r="X77" s="36">
        <v>146071.20000000001</v>
      </c>
      <c r="Y77" s="36">
        <v>23925</v>
      </c>
      <c r="Z77" s="36">
        <v>60439.5</v>
      </c>
      <c r="AA77" s="36">
        <v>0</v>
      </c>
      <c r="AB77" s="36">
        <v>0</v>
      </c>
    </row>
    <row r="78" spans="1:32" ht="15" thickBot="1" x14ac:dyDescent="0.35">
      <c r="A78" s="35" t="s">
        <v>107</v>
      </c>
      <c r="B78" s="36">
        <v>0</v>
      </c>
      <c r="C78" s="36">
        <v>0</v>
      </c>
      <c r="D78" s="36">
        <v>133710.1</v>
      </c>
      <c r="E78" s="36">
        <v>45567.1</v>
      </c>
      <c r="F78" s="36">
        <v>0</v>
      </c>
      <c r="G78" s="36">
        <v>0</v>
      </c>
      <c r="H78" s="36">
        <v>0</v>
      </c>
      <c r="U78" s="35" t="s">
        <v>110</v>
      </c>
      <c r="V78" s="36">
        <v>0</v>
      </c>
      <c r="W78" s="36">
        <v>0</v>
      </c>
      <c r="X78" s="36">
        <v>41222.400000000001</v>
      </c>
      <c r="Y78" s="36">
        <v>0</v>
      </c>
      <c r="Z78" s="36">
        <v>60439.5</v>
      </c>
      <c r="AA78" s="36">
        <v>0</v>
      </c>
      <c r="AB78" s="36">
        <v>0</v>
      </c>
    </row>
    <row r="79" spans="1:32" ht="18.600000000000001" thickBot="1" x14ac:dyDescent="0.35">
      <c r="A79" s="35" t="s">
        <v>108</v>
      </c>
      <c r="B79" s="36">
        <v>0</v>
      </c>
      <c r="C79" s="36">
        <v>0</v>
      </c>
      <c r="D79" s="36">
        <v>13405.9</v>
      </c>
      <c r="E79" s="36">
        <v>45567.1</v>
      </c>
      <c r="F79" s="36">
        <v>0</v>
      </c>
      <c r="G79" s="36">
        <v>0</v>
      </c>
      <c r="H79" s="36">
        <v>0</v>
      </c>
      <c r="U79" s="31"/>
    </row>
    <row r="80" spans="1:32" ht="15" thickBot="1" x14ac:dyDescent="0.35">
      <c r="A80" s="35" t="s">
        <v>109</v>
      </c>
      <c r="B80" s="36">
        <v>0</v>
      </c>
      <c r="C80" s="36">
        <v>0</v>
      </c>
      <c r="D80" s="36">
        <v>13405.9</v>
      </c>
      <c r="E80" s="36">
        <v>45567.1</v>
      </c>
      <c r="F80" s="36">
        <v>0</v>
      </c>
      <c r="G80" s="36">
        <v>0</v>
      </c>
      <c r="H80" s="36">
        <v>0</v>
      </c>
      <c r="U80" s="35" t="s">
        <v>112</v>
      </c>
      <c r="V80" s="35" t="s">
        <v>54</v>
      </c>
      <c r="W80" s="35" t="s">
        <v>55</v>
      </c>
      <c r="X80" s="35" t="s">
        <v>56</v>
      </c>
      <c r="Y80" s="35" t="s">
        <v>57</v>
      </c>
      <c r="Z80" s="35" t="s">
        <v>58</v>
      </c>
      <c r="AA80" s="35" t="s">
        <v>59</v>
      </c>
      <c r="AB80" s="35" t="s">
        <v>60</v>
      </c>
      <c r="AC80" s="35" t="s">
        <v>113</v>
      </c>
      <c r="AD80" s="35" t="s">
        <v>114</v>
      </c>
      <c r="AE80" s="35" t="s">
        <v>115</v>
      </c>
      <c r="AF80" s="35" t="s">
        <v>116</v>
      </c>
    </row>
    <row r="81" spans="1:32" ht="15" thickBot="1" x14ac:dyDescent="0.35">
      <c r="A81" s="35" t="s">
        <v>110</v>
      </c>
      <c r="B81" s="36">
        <v>0</v>
      </c>
      <c r="C81" s="36">
        <v>0</v>
      </c>
      <c r="D81" s="36">
        <v>0</v>
      </c>
      <c r="E81" s="36">
        <v>0</v>
      </c>
      <c r="F81" s="36">
        <v>0</v>
      </c>
      <c r="G81" s="36">
        <v>0</v>
      </c>
      <c r="H81" s="36">
        <v>0</v>
      </c>
      <c r="U81" s="35" t="s">
        <v>62</v>
      </c>
      <c r="V81" s="36">
        <v>0</v>
      </c>
      <c r="W81" s="36">
        <v>0</v>
      </c>
      <c r="X81" s="36">
        <v>146071.20000000001</v>
      </c>
      <c r="Y81" s="36">
        <v>252056.9</v>
      </c>
      <c r="Z81" s="36">
        <v>60439.5</v>
      </c>
      <c r="AA81" s="36">
        <v>0</v>
      </c>
      <c r="AB81" s="36">
        <v>0</v>
      </c>
      <c r="AC81" s="36">
        <v>458567.5</v>
      </c>
      <c r="AD81" s="36">
        <v>104782</v>
      </c>
      <c r="AE81" s="36">
        <v>-353785.5</v>
      </c>
      <c r="AF81" s="36">
        <v>-337.64</v>
      </c>
    </row>
    <row r="82" spans="1:32" ht="36.6" thickBot="1" x14ac:dyDescent="0.35">
      <c r="A82" s="31" t="s">
        <v>128</v>
      </c>
      <c r="B82" s="41">
        <f>SUM(B84:B99)/SUM($B$84:$H$99)</f>
        <v>0</v>
      </c>
      <c r="C82" s="41">
        <f t="shared" ref="C82:I82" si="11">SUM(C84:C99)/SUM($B$84:$H$99)</f>
        <v>0.52059776595991958</v>
      </c>
      <c r="D82" s="41">
        <f t="shared" si="11"/>
        <v>0.30472178144788731</v>
      </c>
      <c r="E82" s="41">
        <f t="shared" si="11"/>
        <v>0.17468045259219359</v>
      </c>
      <c r="F82" s="41">
        <f t="shared" si="11"/>
        <v>0</v>
      </c>
      <c r="G82" s="41">
        <f t="shared" si="11"/>
        <v>0</v>
      </c>
      <c r="H82" s="41">
        <f t="shared" si="11"/>
        <v>0</v>
      </c>
      <c r="I82" s="41">
        <f t="shared" si="11"/>
        <v>1.0000000252363763</v>
      </c>
      <c r="U82" s="35" t="s">
        <v>63</v>
      </c>
      <c r="V82" s="36">
        <v>0</v>
      </c>
      <c r="W82" s="36">
        <v>0</v>
      </c>
      <c r="X82" s="36">
        <v>146071.20000000001</v>
      </c>
      <c r="Y82" s="36">
        <v>267642.90000000002</v>
      </c>
      <c r="Z82" s="36">
        <v>60439.5</v>
      </c>
      <c r="AA82" s="36">
        <v>0</v>
      </c>
      <c r="AB82" s="36">
        <v>0</v>
      </c>
      <c r="AC82" s="36">
        <v>474153.5</v>
      </c>
      <c r="AD82" s="36">
        <v>131803</v>
      </c>
      <c r="AE82" s="36">
        <v>-342350.5</v>
      </c>
      <c r="AF82" s="36">
        <v>-259.74</v>
      </c>
    </row>
    <row r="83" spans="1:32" ht="20.399999999999999" thickBot="1" x14ac:dyDescent="0.35">
      <c r="A83" s="35" t="s">
        <v>112</v>
      </c>
      <c r="B83" s="35" t="str">
        <f>B65</f>
        <v>létszám (…)</v>
      </c>
      <c r="C83" s="35" t="str">
        <f t="shared" ref="C83:H83" si="12">C65</f>
        <v>saját tőke</v>
      </c>
      <c r="D83" s="35" t="str">
        <f t="shared" si="12"/>
        <v>igénybe vett szolgáltatások értéke</v>
      </c>
      <c r="E83" s="35" t="str">
        <f t="shared" si="12"/>
        <v>partnerek száma</v>
      </c>
      <c r="F83" s="35" t="str">
        <f t="shared" si="12"/>
        <v>online% (FTE)</v>
      </c>
      <c r="G83" s="35" t="str">
        <f t="shared" si="12"/>
        <v>log-stratégia</v>
      </c>
      <c r="H83" s="35" t="str">
        <f t="shared" si="12"/>
        <v>1 főre jutó/iroda nm</v>
      </c>
      <c r="I83" s="35" t="s">
        <v>113</v>
      </c>
      <c r="J83" s="35" t="s">
        <v>114</v>
      </c>
      <c r="K83" s="35" t="s">
        <v>115</v>
      </c>
      <c r="L83" s="35" t="s">
        <v>116</v>
      </c>
      <c r="M83" s="42" t="s">
        <v>395</v>
      </c>
      <c r="N83" s="66" t="s">
        <v>382</v>
      </c>
      <c r="O83" s="66" t="s">
        <v>396</v>
      </c>
      <c r="U83" s="35" t="s">
        <v>64</v>
      </c>
      <c r="V83" s="36">
        <v>0</v>
      </c>
      <c r="W83" s="36">
        <v>0</v>
      </c>
      <c r="X83" s="36">
        <v>146071.20000000001</v>
      </c>
      <c r="Y83" s="36">
        <v>212186.5</v>
      </c>
      <c r="Z83" s="36">
        <v>60439.5</v>
      </c>
      <c r="AA83" s="36">
        <v>0</v>
      </c>
      <c r="AB83" s="36">
        <v>0</v>
      </c>
      <c r="AC83" s="36">
        <v>418697.1</v>
      </c>
      <c r="AD83" s="36">
        <v>184353</v>
      </c>
      <c r="AE83" s="36">
        <v>-234344.1</v>
      </c>
      <c r="AF83" s="36">
        <v>-127.12</v>
      </c>
    </row>
    <row r="84" spans="1:32" ht="15" thickBot="1" x14ac:dyDescent="0.35">
      <c r="A84" s="35" t="s">
        <v>62</v>
      </c>
      <c r="B84" s="36">
        <v>0</v>
      </c>
      <c r="C84" s="36">
        <v>0</v>
      </c>
      <c r="D84" s="36">
        <v>0</v>
      </c>
      <c r="E84" s="36">
        <v>103971.1</v>
      </c>
      <c r="F84" s="36">
        <v>0</v>
      </c>
      <c r="G84" s="36">
        <v>0</v>
      </c>
      <c r="H84" s="36">
        <v>0</v>
      </c>
      <c r="I84" s="36">
        <v>103971.1</v>
      </c>
      <c r="J84" s="36">
        <v>104782</v>
      </c>
      <c r="K84" s="36">
        <v>810.9</v>
      </c>
      <c r="L84" s="36">
        <v>0.77</v>
      </c>
      <c r="M84" t="str">
        <f>IF(K84*AE81&lt;=0,"valid","invalid")</f>
        <v>valid</v>
      </c>
      <c r="N84">
        <f>ABS(K84)</f>
        <v>810.9</v>
      </c>
      <c r="O84" t="str">
        <f>'Munka1 (4)'!Q112</f>
        <v>invalid</v>
      </c>
      <c r="U84" s="35" t="s">
        <v>65</v>
      </c>
      <c r="V84" s="36">
        <v>0</v>
      </c>
      <c r="W84" s="36">
        <v>0</v>
      </c>
      <c r="X84" s="36">
        <v>146071.20000000001</v>
      </c>
      <c r="Y84" s="36">
        <v>23925</v>
      </c>
      <c r="Z84" s="36">
        <v>60439.5</v>
      </c>
      <c r="AA84" s="36">
        <v>0</v>
      </c>
      <c r="AB84" s="36">
        <v>0</v>
      </c>
      <c r="AC84" s="36">
        <v>230435.7</v>
      </c>
      <c r="AD84" s="36">
        <v>294717</v>
      </c>
      <c r="AE84" s="36">
        <v>64281.3</v>
      </c>
      <c r="AF84" s="36">
        <v>21.81</v>
      </c>
    </row>
    <row r="85" spans="1:32" ht="15" thickBot="1" x14ac:dyDescent="0.35">
      <c r="A85" s="35" t="s">
        <v>63</v>
      </c>
      <c r="B85" s="36">
        <v>0</v>
      </c>
      <c r="C85" s="36">
        <v>0</v>
      </c>
      <c r="D85" s="36">
        <v>13405.9</v>
      </c>
      <c r="E85" s="36">
        <v>103971.1</v>
      </c>
      <c r="F85" s="36">
        <v>0</v>
      </c>
      <c r="G85" s="36">
        <v>0</v>
      </c>
      <c r="H85" s="36">
        <v>0</v>
      </c>
      <c r="I85" s="36">
        <v>117377</v>
      </c>
      <c r="J85" s="36">
        <v>131803</v>
      </c>
      <c r="K85" s="36">
        <v>14426</v>
      </c>
      <c r="L85" s="36">
        <v>10.95</v>
      </c>
      <c r="M85" t="str">
        <f t="shared" ref="M85:M99" si="13">IF(K85*AE82&lt;=0,"valid","invalid")</f>
        <v>valid</v>
      </c>
      <c r="N85">
        <f t="shared" ref="N85:N99" si="14">ABS(K85)</f>
        <v>14426</v>
      </c>
      <c r="O85" t="str">
        <f>'Munka1 (4)'!Q113</f>
        <v>valid</v>
      </c>
      <c r="U85" s="35" t="s">
        <v>66</v>
      </c>
      <c r="V85" s="36">
        <v>0</v>
      </c>
      <c r="W85" s="36">
        <v>0</v>
      </c>
      <c r="X85" s="36">
        <v>146071.20000000001</v>
      </c>
      <c r="Y85" s="36">
        <v>0</v>
      </c>
      <c r="Z85" s="36">
        <v>60439.5</v>
      </c>
      <c r="AA85" s="36">
        <v>0</v>
      </c>
      <c r="AB85" s="36">
        <v>0</v>
      </c>
      <c r="AC85" s="36">
        <v>206510.7</v>
      </c>
      <c r="AD85" s="36">
        <v>253239</v>
      </c>
      <c r="AE85" s="36">
        <v>46728.3</v>
      </c>
      <c r="AF85" s="36">
        <v>18.45</v>
      </c>
    </row>
    <row r="86" spans="1:32" ht="15" thickBot="1" x14ac:dyDescent="0.35">
      <c r="A86" s="35" t="s">
        <v>64</v>
      </c>
      <c r="B86" s="36">
        <v>0</v>
      </c>
      <c r="C86" s="36">
        <v>0</v>
      </c>
      <c r="D86" s="36">
        <v>133710.1</v>
      </c>
      <c r="E86" s="36">
        <v>103971.1</v>
      </c>
      <c r="F86" s="36">
        <v>0</v>
      </c>
      <c r="G86" s="36">
        <v>0</v>
      </c>
      <c r="H86" s="36">
        <v>0</v>
      </c>
      <c r="I86" s="36">
        <v>237681.2</v>
      </c>
      <c r="J86" s="36">
        <v>184353</v>
      </c>
      <c r="K86" s="36">
        <v>-53328.2</v>
      </c>
      <c r="L86" s="36">
        <v>-28.93</v>
      </c>
      <c r="M86" t="str">
        <f t="shared" si="13"/>
        <v>invalid</v>
      </c>
      <c r="N86">
        <f t="shared" si="14"/>
        <v>53328.2</v>
      </c>
      <c r="O86" t="str">
        <f>'Munka1 (4)'!Q114</f>
        <v>valid</v>
      </c>
      <c r="U86" s="35" t="s">
        <v>67</v>
      </c>
      <c r="V86" s="36">
        <v>0</v>
      </c>
      <c r="W86" s="36">
        <v>0</v>
      </c>
      <c r="X86" s="36">
        <v>146071.20000000001</v>
      </c>
      <c r="Y86" s="36">
        <v>212186.5</v>
      </c>
      <c r="Z86" s="36">
        <v>60439.5</v>
      </c>
      <c r="AA86" s="36">
        <v>0</v>
      </c>
      <c r="AB86" s="36">
        <v>0</v>
      </c>
      <c r="AC86" s="36">
        <v>418697.1</v>
      </c>
      <c r="AD86" s="36">
        <v>621100</v>
      </c>
      <c r="AE86" s="36">
        <v>202402.9</v>
      </c>
      <c r="AF86" s="36">
        <v>32.590000000000003</v>
      </c>
    </row>
    <row r="87" spans="1:32" ht="15" thickBot="1" x14ac:dyDescent="0.35">
      <c r="A87" s="35" t="s">
        <v>65</v>
      </c>
      <c r="B87" s="36">
        <v>0</v>
      </c>
      <c r="C87" s="36">
        <v>0</v>
      </c>
      <c r="D87" s="36">
        <v>167886.6</v>
      </c>
      <c r="E87" s="36">
        <v>103971.1</v>
      </c>
      <c r="F87" s="36">
        <v>0</v>
      </c>
      <c r="G87" s="36">
        <v>0</v>
      </c>
      <c r="H87" s="36">
        <v>0</v>
      </c>
      <c r="I87" s="36">
        <v>271857.7</v>
      </c>
      <c r="J87" s="36">
        <v>294717</v>
      </c>
      <c r="K87" s="36">
        <v>22859.3</v>
      </c>
      <c r="L87" s="36">
        <v>7.76</v>
      </c>
      <c r="M87" t="str">
        <f t="shared" si="13"/>
        <v>invalid</v>
      </c>
      <c r="N87">
        <f t="shared" si="14"/>
        <v>22859.3</v>
      </c>
      <c r="O87" t="str">
        <f>'Munka1 (4)'!Q115</f>
        <v>invalid</v>
      </c>
      <c r="U87" s="35" t="s">
        <v>68</v>
      </c>
      <c r="V87" s="36">
        <v>0</v>
      </c>
      <c r="W87" s="36">
        <v>0</v>
      </c>
      <c r="X87" s="36">
        <v>146071.20000000001</v>
      </c>
      <c r="Y87" s="36">
        <v>267642.90000000002</v>
      </c>
      <c r="Z87" s="36">
        <v>60439.5</v>
      </c>
      <c r="AA87" s="36">
        <v>0</v>
      </c>
      <c r="AB87" s="36">
        <v>0</v>
      </c>
      <c r="AC87" s="36">
        <v>474153.5</v>
      </c>
      <c r="AD87" s="36">
        <v>668729</v>
      </c>
      <c r="AE87" s="36">
        <v>194575.5</v>
      </c>
      <c r="AF87" s="36">
        <v>29.1</v>
      </c>
    </row>
    <row r="88" spans="1:32" ht="15" thickBot="1" x14ac:dyDescent="0.35">
      <c r="A88" s="35" t="s">
        <v>66</v>
      </c>
      <c r="B88" s="36">
        <v>0</v>
      </c>
      <c r="C88" s="36">
        <v>0</v>
      </c>
      <c r="D88" s="36">
        <v>167886.6</v>
      </c>
      <c r="E88" s="36">
        <v>103971.1</v>
      </c>
      <c r="F88" s="36">
        <v>0</v>
      </c>
      <c r="G88" s="36">
        <v>0</v>
      </c>
      <c r="H88" s="36">
        <v>0</v>
      </c>
      <c r="I88" s="36">
        <v>271857.7</v>
      </c>
      <c r="J88" s="36">
        <v>253239</v>
      </c>
      <c r="K88" s="36">
        <v>-18618.7</v>
      </c>
      <c r="L88" s="36">
        <v>-7.35</v>
      </c>
      <c r="M88" t="str">
        <f t="shared" si="13"/>
        <v>valid</v>
      </c>
      <c r="N88">
        <f t="shared" si="14"/>
        <v>18618.7</v>
      </c>
      <c r="O88" t="str">
        <f>'Munka1 (4)'!Q116</f>
        <v>valid</v>
      </c>
      <c r="U88" s="35" t="s">
        <v>69</v>
      </c>
      <c r="V88" s="36">
        <v>0</v>
      </c>
      <c r="W88" s="36">
        <v>0</v>
      </c>
      <c r="X88" s="36">
        <v>146071.20000000001</v>
      </c>
      <c r="Y88" s="36">
        <v>438276.4</v>
      </c>
      <c r="Z88" s="36">
        <v>60439.5</v>
      </c>
      <c r="AA88" s="36">
        <v>0</v>
      </c>
      <c r="AB88" s="36">
        <v>0</v>
      </c>
      <c r="AC88" s="36">
        <v>644787.1</v>
      </c>
      <c r="AD88" s="36">
        <v>655792</v>
      </c>
      <c r="AE88" s="36">
        <v>11004.9</v>
      </c>
      <c r="AF88" s="36">
        <v>1.68</v>
      </c>
    </row>
    <row r="89" spans="1:32" ht="15" thickBot="1" x14ac:dyDescent="0.35">
      <c r="A89" s="35" t="s">
        <v>67</v>
      </c>
      <c r="B89" s="36">
        <v>0</v>
      </c>
      <c r="C89" s="36">
        <v>306990.09999999998</v>
      </c>
      <c r="D89" s="36">
        <v>167886.6</v>
      </c>
      <c r="E89" s="36">
        <v>103971.1</v>
      </c>
      <c r="F89" s="36">
        <v>0</v>
      </c>
      <c r="G89" s="36">
        <v>0</v>
      </c>
      <c r="H89" s="36">
        <v>0</v>
      </c>
      <c r="I89" s="36">
        <v>578847.80000000005</v>
      </c>
      <c r="J89" s="36">
        <v>621100</v>
      </c>
      <c r="K89" s="36">
        <v>42252.2</v>
      </c>
      <c r="L89" s="36">
        <v>6.8</v>
      </c>
      <c r="M89" t="str">
        <f t="shared" si="13"/>
        <v>invalid</v>
      </c>
      <c r="N89">
        <f t="shared" si="14"/>
        <v>42252.2</v>
      </c>
      <c r="O89" t="str">
        <f>'Munka1 (4)'!Q117</f>
        <v>invalid</v>
      </c>
      <c r="U89" s="35" t="s">
        <v>70</v>
      </c>
      <c r="V89" s="36">
        <v>0</v>
      </c>
      <c r="W89" s="36">
        <v>0</v>
      </c>
      <c r="X89" s="36">
        <v>146071.20000000001</v>
      </c>
      <c r="Y89" s="36">
        <v>438276.4</v>
      </c>
      <c r="Z89" s="36">
        <v>60439.5</v>
      </c>
      <c r="AA89" s="36">
        <v>0</v>
      </c>
      <c r="AB89" s="36">
        <v>0</v>
      </c>
      <c r="AC89" s="36">
        <v>644787.1</v>
      </c>
      <c r="AD89" s="36">
        <v>292386</v>
      </c>
      <c r="AE89" s="36">
        <v>-352401.1</v>
      </c>
      <c r="AF89" s="36">
        <v>-120.53</v>
      </c>
    </row>
    <row r="90" spans="1:32" ht="15" thickBot="1" x14ac:dyDescent="0.35">
      <c r="A90" s="35" t="s">
        <v>68</v>
      </c>
      <c r="B90" s="36">
        <v>0</v>
      </c>
      <c r="C90" s="36">
        <v>330620.3</v>
      </c>
      <c r="D90" s="36">
        <v>167886.6</v>
      </c>
      <c r="E90" s="36">
        <v>103971.1</v>
      </c>
      <c r="F90" s="36">
        <v>0</v>
      </c>
      <c r="G90" s="36">
        <v>0</v>
      </c>
      <c r="H90" s="36">
        <v>0</v>
      </c>
      <c r="I90" s="36">
        <v>602478</v>
      </c>
      <c r="J90" s="36">
        <v>668729</v>
      </c>
      <c r="K90" s="36">
        <v>66251</v>
      </c>
      <c r="L90" s="36">
        <v>9.91</v>
      </c>
      <c r="M90" t="str">
        <f t="shared" si="13"/>
        <v>invalid</v>
      </c>
      <c r="N90">
        <f t="shared" si="14"/>
        <v>66251</v>
      </c>
      <c r="O90" t="str">
        <f>'Munka1 (4)'!Q118</f>
        <v>invalid</v>
      </c>
      <c r="U90" s="35" t="s">
        <v>71</v>
      </c>
      <c r="V90" s="36">
        <v>0</v>
      </c>
      <c r="W90" s="36">
        <v>0</v>
      </c>
      <c r="X90" s="36">
        <v>146071.20000000001</v>
      </c>
      <c r="Y90" s="36">
        <v>438276.4</v>
      </c>
      <c r="Z90" s="36">
        <v>60439.5</v>
      </c>
      <c r="AA90" s="36">
        <v>0</v>
      </c>
      <c r="AB90" s="36">
        <v>0</v>
      </c>
      <c r="AC90" s="36">
        <v>644787.1</v>
      </c>
      <c r="AD90" s="36">
        <v>492024</v>
      </c>
      <c r="AE90" s="36">
        <v>-152763.1</v>
      </c>
      <c r="AF90" s="36">
        <v>-31.05</v>
      </c>
    </row>
    <row r="91" spans="1:32" ht="15" thickBot="1" x14ac:dyDescent="0.35">
      <c r="A91" s="35" t="s">
        <v>69</v>
      </c>
      <c r="B91" s="36">
        <v>0</v>
      </c>
      <c r="C91" s="36">
        <v>330620.3</v>
      </c>
      <c r="D91" s="36">
        <v>133710.1</v>
      </c>
      <c r="E91" s="36">
        <v>45567.1</v>
      </c>
      <c r="F91" s="36">
        <v>0</v>
      </c>
      <c r="G91" s="36">
        <v>0</v>
      </c>
      <c r="H91" s="36">
        <v>0</v>
      </c>
      <c r="I91" s="36">
        <v>509897.6</v>
      </c>
      <c r="J91" s="36">
        <v>655792</v>
      </c>
      <c r="K91" s="36">
        <v>145894.39999999999</v>
      </c>
      <c r="L91" s="36">
        <v>22.25</v>
      </c>
      <c r="M91" t="str">
        <f t="shared" si="13"/>
        <v>invalid</v>
      </c>
      <c r="N91">
        <f t="shared" si="14"/>
        <v>145894.39999999999</v>
      </c>
      <c r="O91" t="str">
        <f>'Munka1 (4)'!Q119</f>
        <v>invalid</v>
      </c>
      <c r="U91" s="35" t="s">
        <v>72</v>
      </c>
      <c r="V91" s="36">
        <v>0</v>
      </c>
      <c r="W91" s="36">
        <v>0</v>
      </c>
      <c r="X91" s="36">
        <v>41222.400000000001</v>
      </c>
      <c r="Y91" s="36">
        <v>438276.4</v>
      </c>
      <c r="Z91" s="36">
        <v>60439.5</v>
      </c>
      <c r="AA91" s="36">
        <v>0</v>
      </c>
      <c r="AB91" s="36">
        <v>0</v>
      </c>
      <c r="AC91" s="36">
        <v>539938.30000000005</v>
      </c>
      <c r="AD91" s="36">
        <v>643688</v>
      </c>
      <c r="AE91" s="36">
        <v>103749.7</v>
      </c>
      <c r="AF91" s="36">
        <v>16.12</v>
      </c>
    </row>
    <row r="92" spans="1:32" ht="15" thickBot="1" x14ac:dyDescent="0.35">
      <c r="A92" s="35" t="s">
        <v>70</v>
      </c>
      <c r="B92" s="36">
        <v>0</v>
      </c>
      <c r="C92" s="36">
        <v>330620.3</v>
      </c>
      <c r="D92" s="36">
        <v>13405.9</v>
      </c>
      <c r="E92" s="36">
        <v>0</v>
      </c>
      <c r="F92" s="36">
        <v>0</v>
      </c>
      <c r="G92" s="36">
        <v>0</v>
      </c>
      <c r="H92" s="36">
        <v>0</v>
      </c>
      <c r="I92" s="36">
        <v>344026.3</v>
      </c>
      <c r="J92" s="36">
        <v>292386</v>
      </c>
      <c r="K92" s="36">
        <v>-51640.3</v>
      </c>
      <c r="L92" s="36">
        <v>-17.66</v>
      </c>
      <c r="M92" t="str">
        <f t="shared" si="13"/>
        <v>invalid</v>
      </c>
      <c r="N92">
        <f t="shared" si="14"/>
        <v>51640.3</v>
      </c>
      <c r="O92" t="str">
        <f>'Munka1 (4)'!Q120</f>
        <v>invalid</v>
      </c>
      <c r="U92" s="35" t="s">
        <v>73</v>
      </c>
      <c r="V92" s="36">
        <v>0</v>
      </c>
      <c r="W92" s="36">
        <v>0</v>
      </c>
      <c r="X92" s="36">
        <v>146071.20000000001</v>
      </c>
      <c r="Y92" s="36">
        <v>438276.4</v>
      </c>
      <c r="Z92" s="36">
        <v>60439.5</v>
      </c>
      <c r="AA92" s="36">
        <v>0</v>
      </c>
      <c r="AB92" s="36">
        <v>0</v>
      </c>
      <c r="AC92" s="36">
        <v>644787.1</v>
      </c>
      <c r="AD92" s="36">
        <v>825461</v>
      </c>
      <c r="AE92" s="36">
        <v>180673.9</v>
      </c>
      <c r="AF92" s="36">
        <v>21.89</v>
      </c>
    </row>
    <row r="93" spans="1:32" ht="15" thickBot="1" x14ac:dyDescent="0.35">
      <c r="A93" s="35" t="s">
        <v>71</v>
      </c>
      <c r="B93" s="36">
        <v>0</v>
      </c>
      <c r="C93" s="36">
        <v>356012.79999999999</v>
      </c>
      <c r="D93" s="36">
        <v>167886.6</v>
      </c>
      <c r="E93" s="36">
        <v>45567.1</v>
      </c>
      <c r="F93" s="36">
        <v>0</v>
      </c>
      <c r="G93" s="36">
        <v>0</v>
      </c>
      <c r="H93" s="36">
        <v>0</v>
      </c>
      <c r="I93" s="36">
        <v>569466.5</v>
      </c>
      <c r="J93" s="36">
        <v>492024</v>
      </c>
      <c r="K93" s="36">
        <v>-77442.5</v>
      </c>
      <c r="L93" s="36">
        <v>-15.74</v>
      </c>
      <c r="M93" t="str">
        <f t="shared" si="13"/>
        <v>invalid</v>
      </c>
      <c r="N93">
        <f t="shared" si="14"/>
        <v>77442.5</v>
      </c>
      <c r="O93" t="str">
        <f>'Munka1 (4)'!Q121</f>
        <v>invalid</v>
      </c>
      <c r="U93" s="35" t="s">
        <v>74</v>
      </c>
      <c r="V93" s="36">
        <v>0</v>
      </c>
      <c r="W93" s="36">
        <v>0</v>
      </c>
      <c r="X93" s="36">
        <v>146071.20000000001</v>
      </c>
      <c r="Y93" s="36">
        <v>418272.6</v>
      </c>
      <c r="Z93" s="36">
        <v>60439.5</v>
      </c>
      <c r="AA93" s="36">
        <v>0</v>
      </c>
      <c r="AB93" s="36">
        <v>0</v>
      </c>
      <c r="AC93" s="36">
        <v>624783.30000000005</v>
      </c>
      <c r="AD93" s="36">
        <v>790781</v>
      </c>
      <c r="AE93" s="36">
        <v>165997.70000000001</v>
      </c>
      <c r="AF93" s="36">
        <v>20.99</v>
      </c>
    </row>
    <row r="94" spans="1:32" ht="15" thickBot="1" x14ac:dyDescent="0.35">
      <c r="A94" s="35" t="s">
        <v>72</v>
      </c>
      <c r="B94" s="36">
        <v>0</v>
      </c>
      <c r="C94" s="36">
        <v>424715.4</v>
      </c>
      <c r="D94" s="36">
        <v>234982.8</v>
      </c>
      <c r="E94" s="36">
        <v>45567.1</v>
      </c>
      <c r="F94" s="36">
        <v>0</v>
      </c>
      <c r="G94" s="36">
        <v>0</v>
      </c>
      <c r="H94" s="36">
        <v>0</v>
      </c>
      <c r="I94" s="36">
        <v>705265.3</v>
      </c>
      <c r="J94" s="36">
        <v>643688</v>
      </c>
      <c r="K94" s="36">
        <v>-61577.3</v>
      </c>
      <c r="L94" s="36">
        <v>-9.57</v>
      </c>
      <c r="M94" t="str">
        <f t="shared" si="13"/>
        <v>valid</v>
      </c>
      <c r="N94">
        <f t="shared" si="14"/>
        <v>61577.3</v>
      </c>
      <c r="O94" t="str">
        <f>'Munka1 (4)'!Q122</f>
        <v>valid</v>
      </c>
      <c r="U94" s="35" t="s">
        <v>75</v>
      </c>
      <c r="V94" s="36">
        <v>0</v>
      </c>
      <c r="W94" s="36">
        <v>0</v>
      </c>
      <c r="X94" s="36">
        <v>146071.20000000001</v>
      </c>
      <c r="Y94" s="36">
        <v>267642.90000000002</v>
      </c>
      <c r="Z94" s="36">
        <v>60439.5</v>
      </c>
      <c r="AA94" s="36">
        <v>0</v>
      </c>
      <c r="AB94" s="36">
        <v>0</v>
      </c>
      <c r="AC94" s="36">
        <v>474153.5</v>
      </c>
      <c r="AD94" s="36">
        <v>643074</v>
      </c>
      <c r="AE94" s="36">
        <v>168920.5</v>
      </c>
      <c r="AF94" s="36">
        <v>26.27</v>
      </c>
    </row>
    <row r="95" spans="1:32" ht="15" thickBot="1" x14ac:dyDescent="0.35">
      <c r="A95" s="35" t="s">
        <v>73</v>
      </c>
      <c r="B95" s="36">
        <v>0</v>
      </c>
      <c r="C95" s="36">
        <v>480118.8</v>
      </c>
      <c r="D95" s="36">
        <v>234982.8</v>
      </c>
      <c r="E95" s="36">
        <v>103971.1</v>
      </c>
      <c r="F95" s="36">
        <v>0</v>
      </c>
      <c r="G95" s="36">
        <v>0</v>
      </c>
      <c r="H95" s="36">
        <v>0</v>
      </c>
      <c r="I95" s="36">
        <v>819072.7</v>
      </c>
      <c r="J95" s="36">
        <v>825461</v>
      </c>
      <c r="K95" s="36">
        <v>6388.3</v>
      </c>
      <c r="L95" s="36">
        <v>0.77</v>
      </c>
      <c r="M95" t="str">
        <f t="shared" si="13"/>
        <v>invalid</v>
      </c>
      <c r="N95">
        <f t="shared" si="14"/>
        <v>6388.3</v>
      </c>
      <c r="O95" t="str">
        <f>'Munka1 (4)'!Q123</f>
        <v>invalid</v>
      </c>
      <c r="U95" s="35" t="s">
        <v>76</v>
      </c>
      <c r="V95" s="36">
        <v>0</v>
      </c>
      <c r="W95" s="36">
        <v>0</v>
      </c>
      <c r="X95" s="36">
        <v>146071.20000000001</v>
      </c>
      <c r="Y95" s="36">
        <v>360269</v>
      </c>
      <c r="Z95" s="36">
        <v>60439.5</v>
      </c>
      <c r="AA95" s="36">
        <v>0</v>
      </c>
      <c r="AB95" s="36">
        <v>0</v>
      </c>
      <c r="AC95" s="36">
        <v>566779.69999999995</v>
      </c>
      <c r="AD95" s="36">
        <v>632435</v>
      </c>
      <c r="AE95" s="36">
        <v>65655.3</v>
      </c>
      <c r="AF95" s="36">
        <v>10.38</v>
      </c>
    </row>
    <row r="96" spans="1:32" ht="15" thickBot="1" x14ac:dyDescent="0.35">
      <c r="A96" s="35" t="s">
        <v>74</v>
      </c>
      <c r="B96" s="36">
        <v>0</v>
      </c>
      <c r="C96" s="36">
        <v>424715.4</v>
      </c>
      <c r="D96" s="36">
        <v>216234</v>
      </c>
      <c r="E96" s="36">
        <v>103971.1</v>
      </c>
      <c r="F96" s="36">
        <v>0</v>
      </c>
      <c r="G96" s="36">
        <v>0</v>
      </c>
      <c r="H96" s="36">
        <v>0</v>
      </c>
      <c r="I96" s="36">
        <v>744920.5</v>
      </c>
      <c r="J96" s="36">
        <v>790781</v>
      </c>
      <c r="K96" s="36">
        <v>45860.5</v>
      </c>
      <c r="L96" s="36">
        <v>5.8</v>
      </c>
      <c r="M96" t="str">
        <f t="shared" si="13"/>
        <v>invalid</v>
      </c>
      <c r="N96">
        <f t="shared" si="14"/>
        <v>45860.5</v>
      </c>
      <c r="O96" t="str">
        <f>'Munka1 (4)'!Q124</f>
        <v>invalid</v>
      </c>
      <c r="U96" s="35" t="s">
        <v>77</v>
      </c>
      <c r="V96" s="36">
        <v>0</v>
      </c>
      <c r="W96" s="36">
        <v>0</v>
      </c>
      <c r="X96" s="36">
        <v>146071.20000000001</v>
      </c>
      <c r="Y96" s="36">
        <v>252056.9</v>
      </c>
      <c r="Z96" s="36">
        <v>60439.5</v>
      </c>
      <c r="AA96" s="36">
        <v>0</v>
      </c>
      <c r="AB96" s="36">
        <v>0</v>
      </c>
      <c r="AC96" s="36">
        <v>458567.5</v>
      </c>
      <c r="AD96" s="36">
        <v>690222</v>
      </c>
      <c r="AE96" s="36">
        <v>231654.5</v>
      </c>
      <c r="AF96" s="36">
        <v>33.56</v>
      </c>
    </row>
    <row r="97" spans="1:22" ht="15" thickBot="1" x14ac:dyDescent="0.35">
      <c r="A97" s="35" t="s">
        <v>75</v>
      </c>
      <c r="B97" s="36">
        <v>0</v>
      </c>
      <c r="C97" s="36">
        <v>330620.3</v>
      </c>
      <c r="D97" s="36">
        <v>216234</v>
      </c>
      <c r="E97" s="36">
        <v>103971.1</v>
      </c>
      <c r="F97" s="36">
        <v>0</v>
      </c>
      <c r="G97" s="36">
        <v>0</v>
      </c>
      <c r="H97" s="36">
        <v>0</v>
      </c>
      <c r="I97" s="36">
        <v>650825.4</v>
      </c>
      <c r="J97" s="36">
        <v>643074</v>
      </c>
      <c r="K97" s="36">
        <v>-7751.4</v>
      </c>
      <c r="L97" s="36">
        <v>-1.21</v>
      </c>
      <c r="M97" t="str">
        <f t="shared" si="13"/>
        <v>valid</v>
      </c>
      <c r="N97">
        <f t="shared" si="14"/>
        <v>7751.4</v>
      </c>
      <c r="O97" t="str">
        <f>'Munka1 (4)'!Q125</f>
        <v>invalid</v>
      </c>
    </row>
    <row r="98" spans="1:22" ht="15" thickBot="1" x14ac:dyDescent="0.35">
      <c r="A98" s="35" t="s">
        <v>76</v>
      </c>
      <c r="B98" s="36">
        <v>0</v>
      </c>
      <c r="C98" s="36">
        <v>330620.3</v>
      </c>
      <c r="D98" s="36">
        <v>210955.7</v>
      </c>
      <c r="E98" s="36">
        <v>103971.1</v>
      </c>
      <c r="F98" s="36">
        <v>0</v>
      </c>
      <c r="G98" s="36">
        <v>0</v>
      </c>
      <c r="H98" s="36">
        <v>0</v>
      </c>
      <c r="I98" s="36">
        <v>645547.1</v>
      </c>
      <c r="J98" s="36">
        <v>632435</v>
      </c>
      <c r="K98" s="36">
        <v>-13112.1</v>
      </c>
      <c r="L98" s="36">
        <v>-2.0699999999999998</v>
      </c>
      <c r="M98" t="str">
        <f t="shared" si="13"/>
        <v>valid</v>
      </c>
      <c r="N98">
        <f t="shared" si="14"/>
        <v>13112.1</v>
      </c>
      <c r="O98" t="str">
        <f>'Munka1 (4)'!Q126</f>
        <v>valid</v>
      </c>
      <c r="U98" s="37" t="s">
        <v>117</v>
      </c>
      <c r="V98" s="38">
        <v>644787.1</v>
      </c>
    </row>
    <row r="99" spans="1:22" ht="15" thickBot="1" x14ac:dyDescent="0.35">
      <c r="A99" s="35" t="s">
        <v>77</v>
      </c>
      <c r="B99" s="36">
        <v>0</v>
      </c>
      <c r="C99" s="36">
        <v>480118.8</v>
      </c>
      <c r="D99" s="36">
        <v>167886.6</v>
      </c>
      <c r="E99" s="36">
        <v>103971.1</v>
      </c>
      <c r="F99" s="36">
        <v>0</v>
      </c>
      <c r="G99" s="36">
        <v>0</v>
      </c>
      <c r="H99" s="36">
        <v>0</v>
      </c>
      <c r="I99" s="36">
        <v>751976.5</v>
      </c>
      <c r="J99" s="36">
        <v>690222</v>
      </c>
      <c r="K99" s="36">
        <v>-61754.5</v>
      </c>
      <c r="L99" s="36">
        <v>-8.9499999999999993</v>
      </c>
      <c r="M99" t="str">
        <f t="shared" si="13"/>
        <v>valid</v>
      </c>
      <c r="N99">
        <f t="shared" si="14"/>
        <v>61754.5</v>
      </c>
      <c r="O99" t="str">
        <f>'Munka1 (4)'!Q127</f>
        <v>valid</v>
      </c>
      <c r="U99" s="37" t="s">
        <v>118</v>
      </c>
      <c r="V99" s="38">
        <v>101661.9</v>
      </c>
    </row>
    <row r="100" spans="1:22" ht="15" thickBot="1" x14ac:dyDescent="0.35">
      <c r="U100" s="37" t="s">
        <v>119</v>
      </c>
      <c r="V100" s="38">
        <v>7924585.7999999998</v>
      </c>
    </row>
    <row r="101" spans="1:22" ht="15" thickBot="1" x14ac:dyDescent="0.35">
      <c r="A101" s="37" t="s">
        <v>117</v>
      </c>
      <c r="B101" s="38">
        <v>819072.7</v>
      </c>
      <c r="N101">
        <f>AVERAGE(N84:N99)</f>
        <v>43122.974999999999</v>
      </c>
      <c r="U101" s="37" t="s">
        <v>120</v>
      </c>
      <c r="V101" s="38">
        <v>7924586</v>
      </c>
    </row>
    <row r="102" spans="1:22" ht="15" thickBot="1" x14ac:dyDescent="0.35">
      <c r="A102" s="37" t="s">
        <v>118</v>
      </c>
      <c r="B102" s="38">
        <v>0</v>
      </c>
      <c r="U102" s="37" t="s">
        <v>121</v>
      </c>
      <c r="V102" s="38">
        <v>-0.2</v>
      </c>
    </row>
    <row r="103" spans="1:22" ht="15" thickBot="1" x14ac:dyDescent="0.35">
      <c r="A103" s="37" t="s">
        <v>119</v>
      </c>
      <c r="B103" s="38">
        <v>7925068.4000000004</v>
      </c>
      <c r="U103" s="37" t="s">
        <v>122</v>
      </c>
      <c r="V103" s="38"/>
    </row>
    <row r="104" spans="1:22" ht="15" thickBot="1" x14ac:dyDescent="0.35">
      <c r="A104" s="37" t="s">
        <v>120</v>
      </c>
      <c r="B104" s="38">
        <v>7924586</v>
      </c>
      <c r="U104" s="37" t="s">
        <v>123</v>
      </c>
      <c r="V104" s="38"/>
    </row>
    <row r="105" spans="1:22" ht="15" thickBot="1" x14ac:dyDescent="0.35">
      <c r="A105" s="37" t="s">
        <v>121</v>
      </c>
      <c r="B105" s="38">
        <v>482.4</v>
      </c>
      <c r="U105" s="37" t="s">
        <v>124</v>
      </c>
      <c r="V105" s="38">
        <v>0</v>
      </c>
    </row>
    <row r="106" spans="1:22" ht="15" thickBot="1" x14ac:dyDescent="0.35">
      <c r="A106" s="37" t="s">
        <v>122</v>
      </c>
      <c r="B106" s="38"/>
    </row>
    <row r="107" spans="1:22" ht="15" thickBot="1" x14ac:dyDescent="0.35">
      <c r="A107" s="37" t="s">
        <v>123</v>
      </c>
      <c r="B107" s="38"/>
      <c r="U107" s="39" t="s">
        <v>125</v>
      </c>
    </row>
    <row r="108" spans="1:22" ht="15" thickBot="1" x14ac:dyDescent="0.35">
      <c r="A108" s="37" t="s">
        <v>124</v>
      </c>
      <c r="B108" s="38">
        <v>0</v>
      </c>
    </row>
    <row r="109" spans="1:22" x14ac:dyDescent="0.3">
      <c r="U109" s="40" t="s">
        <v>126</v>
      </c>
    </row>
    <row r="110" spans="1:22" x14ac:dyDescent="0.3">
      <c r="A110" s="39" t="s">
        <v>125</v>
      </c>
      <c r="U110" s="40" t="s">
        <v>394</v>
      </c>
    </row>
    <row r="112" spans="1:22" x14ac:dyDescent="0.3">
      <c r="A112" s="40" t="s">
        <v>126</v>
      </c>
    </row>
    <row r="113" spans="1:1" x14ac:dyDescent="0.3">
      <c r="A113" s="40" t="s">
        <v>381</v>
      </c>
    </row>
  </sheetData>
  <hyperlinks>
    <hyperlink ref="A110" r:id="rId1" display="https://miau.my-x.hu/myx-free/coco/test/468139220211009182211.html" xr:uid="{85B3F21C-02F4-484E-8945-ACAD7B61DEDA}"/>
    <hyperlink ref="U107" r:id="rId2" display="https://miau.my-x.hu/myx-free/coco/test/341768120211009183021.html" xr:uid="{C2DDB65D-CE77-45F1-9FCA-75E9BAC4FB24}"/>
  </hyperlinks>
  <pageMargins left="0.7" right="0.7" top="0.75" bottom="0.75" header="0.3" footer="0.3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B7866-DD8A-459A-9C30-E70B0E9C0B07}">
  <dimension ref="A1:I44"/>
  <sheetViews>
    <sheetView topLeftCell="E4" workbookViewId="0">
      <selection sqref="A1:XFD1048576"/>
    </sheetView>
  </sheetViews>
  <sheetFormatPr defaultColWidth="27.109375" defaultRowHeight="14.4" x14ac:dyDescent="0.3"/>
  <sheetData>
    <row r="1" spans="1:9" ht="18.600000000000001" x14ac:dyDescent="0.3">
      <c r="A1" s="53" t="s">
        <v>147</v>
      </c>
    </row>
    <row r="2" spans="1:9" ht="45.6" x14ac:dyDescent="0.3">
      <c r="A2" s="54" t="s">
        <v>148</v>
      </c>
    </row>
    <row r="3" spans="1:9" ht="72" x14ac:dyDescent="0.3">
      <c r="A3" s="55" t="s">
        <v>149</v>
      </c>
    </row>
    <row r="4" spans="1:9" ht="26.4" x14ac:dyDescent="0.3">
      <c r="A4" s="56" t="s">
        <v>150</v>
      </c>
    </row>
    <row r="5" spans="1:9" x14ac:dyDescent="0.3">
      <c r="A5" s="57" t="s">
        <v>151</v>
      </c>
    </row>
    <row r="6" spans="1:9" ht="15" thickBot="1" x14ac:dyDescent="0.35">
      <c r="A6" s="58" t="s">
        <v>152</v>
      </c>
    </row>
    <row r="7" spans="1:9" ht="15" thickBot="1" x14ac:dyDescent="0.35">
      <c r="A7" s="59" t="s">
        <v>153</v>
      </c>
      <c r="B7" s="59" t="s">
        <v>154</v>
      </c>
      <c r="C7" s="59" t="s">
        <v>155</v>
      </c>
      <c r="D7" s="59" t="s">
        <v>156</v>
      </c>
      <c r="E7" s="59" t="s">
        <v>157</v>
      </c>
      <c r="F7" s="59" t="s">
        <v>158</v>
      </c>
      <c r="G7" s="59" t="s">
        <v>159</v>
      </c>
      <c r="H7" s="59" t="s">
        <v>160</v>
      </c>
      <c r="I7" s="59" t="s">
        <v>161</v>
      </c>
    </row>
    <row r="8" spans="1:9" ht="15" thickBot="1" x14ac:dyDescent="0.35">
      <c r="A8" s="60">
        <v>1985</v>
      </c>
      <c r="B8" s="61" t="s">
        <v>162</v>
      </c>
      <c r="C8" s="61" t="s">
        <v>163</v>
      </c>
      <c r="D8" s="61" t="s">
        <v>164</v>
      </c>
      <c r="E8" s="61" t="s">
        <v>165</v>
      </c>
      <c r="F8" s="61" t="s">
        <v>166</v>
      </c>
      <c r="G8" s="61" t="s">
        <v>167</v>
      </c>
      <c r="H8" s="61" t="s">
        <v>168</v>
      </c>
      <c r="I8" s="61" t="s">
        <v>169</v>
      </c>
    </row>
    <row r="9" spans="1:9" ht="15" thickBot="1" x14ac:dyDescent="0.35">
      <c r="A9" s="62">
        <v>1986</v>
      </c>
      <c r="B9" s="63" t="s">
        <v>170</v>
      </c>
      <c r="C9" s="63" t="s">
        <v>171</v>
      </c>
      <c r="D9" s="63" t="s">
        <v>172</v>
      </c>
      <c r="E9" s="63" t="s">
        <v>173</v>
      </c>
      <c r="F9" s="63" t="s">
        <v>174</v>
      </c>
      <c r="G9" s="63" t="s">
        <v>175</v>
      </c>
      <c r="H9" s="63" t="s">
        <v>176</v>
      </c>
      <c r="I9" s="63" t="s">
        <v>165</v>
      </c>
    </row>
    <row r="10" spans="1:9" ht="15" thickBot="1" x14ac:dyDescent="0.35">
      <c r="A10" s="60">
        <v>1987</v>
      </c>
      <c r="B10" s="61" t="s">
        <v>177</v>
      </c>
      <c r="C10" s="61" t="s">
        <v>178</v>
      </c>
      <c r="D10" s="61" t="s">
        <v>179</v>
      </c>
      <c r="E10" s="61" t="s">
        <v>180</v>
      </c>
      <c r="F10" s="61" t="s">
        <v>181</v>
      </c>
      <c r="G10" s="61" t="s">
        <v>182</v>
      </c>
      <c r="H10" s="61" t="s">
        <v>183</v>
      </c>
      <c r="I10" s="61" t="s">
        <v>184</v>
      </c>
    </row>
    <row r="11" spans="1:9" ht="15" thickBot="1" x14ac:dyDescent="0.35">
      <c r="A11" s="62">
        <v>1988</v>
      </c>
      <c r="B11" s="63" t="s">
        <v>185</v>
      </c>
      <c r="C11" s="63" t="s">
        <v>186</v>
      </c>
      <c r="D11" s="63" t="s">
        <v>187</v>
      </c>
      <c r="E11" s="63" t="s">
        <v>188</v>
      </c>
      <c r="F11" s="63" t="s">
        <v>189</v>
      </c>
      <c r="G11" s="63" t="s">
        <v>190</v>
      </c>
      <c r="H11" s="63" t="s">
        <v>191</v>
      </c>
      <c r="I11" s="63" t="s">
        <v>192</v>
      </c>
    </row>
    <row r="12" spans="1:9" ht="15" thickBot="1" x14ac:dyDescent="0.35">
      <c r="A12" s="60">
        <v>1989</v>
      </c>
      <c r="B12" s="61" t="s">
        <v>193</v>
      </c>
      <c r="C12" s="61" t="s">
        <v>194</v>
      </c>
      <c r="D12" s="61" t="s">
        <v>195</v>
      </c>
      <c r="E12" s="61" t="s">
        <v>196</v>
      </c>
      <c r="F12" s="61" t="s">
        <v>197</v>
      </c>
      <c r="G12" s="61" t="s">
        <v>198</v>
      </c>
      <c r="H12" s="61" t="s">
        <v>199</v>
      </c>
      <c r="I12" s="61" t="s">
        <v>200</v>
      </c>
    </row>
    <row r="13" spans="1:9" ht="15" thickBot="1" x14ac:dyDescent="0.35">
      <c r="A13" s="62">
        <v>1990</v>
      </c>
      <c r="B13" s="63" t="s">
        <v>201</v>
      </c>
      <c r="C13" s="63" t="s">
        <v>202</v>
      </c>
      <c r="D13" s="63" t="s">
        <v>203</v>
      </c>
      <c r="E13" s="63" t="s">
        <v>204</v>
      </c>
      <c r="F13" s="63" t="s">
        <v>205</v>
      </c>
      <c r="G13" s="63" t="s">
        <v>206</v>
      </c>
      <c r="H13" s="63" t="s">
        <v>207</v>
      </c>
      <c r="I13" s="63" t="s">
        <v>206</v>
      </c>
    </row>
    <row r="14" spans="1:9" ht="15" thickBot="1" x14ac:dyDescent="0.35">
      <c r="A14" s="60">
        <v>1991</v>
      </c>
      <c r="B14" s="61" t="s">
        <v>208</v>
      </c>
      <c r="C14" s="61" t="s">
        <v>209</v>
      </c>
      <c r="D14" s="61" t="s">
        <v>210</v>
      </c>
      <c r="E14" s="61" t="s">
        <v>211</v>
      </c>
      <c r="F14" s="61" t="s">
        <v>212</v>
      </c>
      <c r="G14" s="61" t="s">
        <v>213</v>
      </c>
      <c r="H14" s="61" t="s">
        <v>214</v>
      </c>
      <c r="I14" s="61" t="s">
        <v>215</v>
      </c>
    </row>
    <row r="15" spans="1:9" ht="15" thickBot="1" x14ac:dyDescent="0.35">
      <c r="A15" s="62">
        <v>1992</v>
      </c>
      <c r="B15" s="63" t="s">
        <v>216</v>
      </c>
      <c r="C15" s="63" t="s">
        <v>217</v>
      </c>
      <c r="D15" s="63" t="s">
        <v>218</v>
      </c>
      <c r="E15" s="63" t="s">
        <v>186</v>
      </c>
      <c r="F15" s="63" t="s">
        <v>219</v>
      </c>
      <c r="G15" s="63" t="s">
        <v>220</v>
      </c>
      <c r="H15" s="63" t="s">
        <v>221</v>
      </c>
      <c r="I15" s="63" t="s">
        <v>218</v>
      </c>
    </row>
    <row r="16" spans="1:9" ht="15" thickBot="1" x14ac:dyDescent="0.35">
      <c r="A16" s="60">
        <v>1993</v>
      </c>
      <c r="B16" s="61" t="s">
        <v>222</v>
      </c>
      <c r="C16" s="61" t="s">
        <v>223</v>
      </c>
      <c r="D16" s="61" t="s">
        <v>224</v>
      </c>
      <c r="E16" s="61" t="s">
        <v>225</v>
      </c>
      <c r="F16" s="61" t="s">
        <v>226</v>
      </c>
      <c r="G16" s="61" t="s">
        <v>227</v>
      </c>
      <c r="H16" s="61" t="s">
        <v>228</v>
      </c>
      <c r="I16" s="61" t="s">
        <v>229</v>
      </c>
    </row>
    <row r="17" spans="1:9" ht="15" thickBot="1" x14ac:dyDescent="0.35">
      <c r="A17" s="62">
        <v>1994</v>
      </c>
      <c r="B17" s="63" t="s">
        <v>230</v>
      </c>
      <c r="C17" s="63" t="s">
        <v>231</v>
      </c>
      <c r="D17" s="63" t="s">
        <v>232</v>
      </c>
      <c r="E17" s="63" t="s">
        <v>233</v>
      </c>
      <c r="F17" s="63" t="s">
        <v>234</v>
      </c>
      <c r="G17" s="63" t="s">
        <v>235</v>
      </c>
      <c r="H17" s="63" t="s">
        <v>226</v>
      </c>
      <c r="I17" s="63" t="s">
        <v>236</v>
      </c>
    </row>
    <row r="18" spans="1:9" ht="15" thickBot="1" x14ac:dyDescent="0.35">
      <c r="A18" s="60">
        <v>1995</v>
      </c>
      <c r="B18" s="61" t="s">
        <v>237</v>
      </c>
      <c r="C18" s="61" t="s">
        <v>238</v>
      </c>
      <c r="D18" s="61" t="s">
        <v>239</v>
      </c>
      <c r="E18" s="61" t="s">
        <v>240</v>
      </c>
      <c r="F18" s="61" t="s">
        <v>241</v>
      </c>
      <c r="G18" s="61" t="s">
        <v>242</v>
      </c>
      <c r="H18" s="61" t="s">
        <v>221</v>
      </c>
      <c r="I18" s="61" t="s">
        <v>243</v>
      </c>
    </row>
    <row r="19" spans="1:9" ht="15" thickBot="1" x14ac:dyDescent="0.35">
      <c r="A19" s="62">
        <v>1996</v>
      </c>
      <c r="B19" s="63" t="s">
        <v>244</v>
      </c>
      <c r="C19" s="63" t="s">
        <v>245</v>
      </c>
      <c r="D19" s="63" t="s">
        <v>207</v>
      </c>
      <c r="E19" s="63" t="s">
        <v>246</v>
      </c>
      <c r="F19" s="63" t="s">
        <v>247</v>
      </c>
      <c r="G19" s="63" t="s">
        <v>248</v>
      </c>
      <c r="H19" s="63" t="s">
        <v>249</v>
      </c>
      <c r="I19" s="63" t="s">
        <v>250</v>
      </c>
    </row>
    <row r="20" spans="1:9" ht="15" thickBot="1" x14ac:dyDescent="0.35">
      <c r="A20" s="60">
        <v>1997</v>
      </c>
      <c r="B20" s="61" t="s">
        <v>191</v>
      </c>
      <c r="C20" s="61" t="s">
        <v>251</v>
      </c>
      <c r="D20" s="61" t="s">
        <v>252</v>
      </c>
      <c r="E20" s="61" t="s">
        <v>188</v>
      </c>
      <c r="F20" s="61" t="s">
        <v>253</v>
      </c>
      <c r="G20" s="61" t="s">
        <v>232</v>
      </c>
      <c r="H20" s="61" t="s">
        <v>246</v>
      </c>
      <c r="I20" s="61" t="s">
        <v>254</v>
      </c>
    </row>
    <row r="21" spans="1:9" ht="15" thickBot="1" x14ac:dyDescent="0.35">
      <c r="A21" s="62">
        <v>1998</v>
      </c>
      <c r="B21" s="63" t="s">
        <v>255</v>
      </c>
      <c r="C21" s="63" t="s">
        <v>256</v>
      </c>
      <c r="D21" s="63" t="s">
        <v>257</v>
      </c>
      <c r="E21" s="63" t="s">
        <v>258</v>
      </c>
      <c r="F21" s="63" t="s">
        <v>259</v>
      </c>
      <c r="G21" s="63" t="s">
        <v>260</v>
      </c>
      <c r="H21" s="63" t="s">
        <v>261</v>
      </c>
      <c r="I21" s="63" t="s">
        <v>186</v>
      </c>
    </row>
    <row r="22" spans="1:9" ht="15" thickBot="1" x14ac:dyDescent="0.35">
      <c r="A22" s="60">
        <v>1999</v>
      </c>
      <c r="B22" s="61" t="s">
        <v>262</v>
      </c>
      <c r="C22" s="61" t="s">
        <v>263</v>
      </c>
      <c r="D22" s="61" t="s">
        <v>264</v>
      </c>
      <c r="E22" s="61" t="s">
        <v>265</v>
      </c>
      <c r="F22" s="61" t="s">
        <v>172</v>
      </c>
      <c r="G22" s="61" t="s">
        <v>266</v>
      </c>
      <c r="H22" s="61" t="s">
        <v>267</v>
      </c>
      <c r="I22" s="61" t="s">
        <v>268</v>
      </c>
    </row>
    <row r="23" spans="1:9" ht="15" thickBot="1" x14ac:dyDescent="0.35">
      <c r="A23" s="62">
        <v>2000</v>
      </c>
      <c r="B23" s="63" t="s">
        <v>177</v>
      </c>
      <c r="C23" s="63" t="s">
        <v>225</v>
      </c>
      <c r="D23" s="63" t="s">
        <v>269</v>
      </c>
      <c r="E23" s="63" t="s">
        <v>163</v>
      </c>
      <c r="F23" s="63" t="s">
        <v>270</v>
      </c>
      <c r="G23" s="63" t="s">
        <v>271</v>
      </c>
      <c r="H23" s="63" t="s">
        <v>179</v>
      </c>
      <c r="I23" s="63" t="s">
        <v>272</v>
      </c>
    </row>
    <row r="24" spans="1:9" ht="15" thickBot="1" x14ac:dyDescent="0.35">
      <c r="A24" s="60">
        <v>2001</v>
      </c>
      <c r="B24" s="61" t="s">
        <v>273</v>
      </c>
      <c r="C24" s="61" t="s">
        <v>274</v>
      </c>
      <c r="D24" s="61" t="s">
        <v>165</v>
      </c>
      <c r="E24" s="61" t="s">
        <v>275</v>
      </c>
      <c r="F24" s="61" t="s">
        <v>276</v>
      </c>
      <c r="G24" s="61" t="s">
        <v>175</v>
      </c>
      <c r="H24" s="61" t="s">
        <v>272</v>
      </c>
      <c r="I24" s="61" t="s">
        <v>177</v>
      </c>
    </row>
    <row r="25" spans="1:9" ht="15" thickBot="1" x14ac:dyDescent="0.35">
      <c r="A25" s="62">
        <v>2002</v>
      </c>
      <c r="B25" s="63" t="s">
        <v>277</v>
      </c>
      <c r="C25" s="63" t="s">
        <v>179</v>
      </c>
      <c r="D25" s="63" t="s">
        <v>278</v>
      </c>
      <c r="E25" s="63" t="s">
        <v>279</v>
      </c>
      <c r="F25" s="63" t="s">
        <v>280</v>
      </c>
      <c r="G25" s="63" t="s">
        <v>281</v>
      </c>
      <c r="H25" s="63" t="s">
        <v>282</v>
      </c>
      <c r="I25" s="63" t="s">
        <v>165</v>
      </c>
    </row>
    <row r="26" spans="1:9" ht="15" thickBot="1" x14ac:dyDescent="0.35">
      <c r="A26" s="60">
        <v>2003</v>
      </c>
      <c r="B26" s="61" t="s">
        <v>283</v>
      </c>
      <c r="C26" s="61" t="s">
        <v>260</v>
      </c>
      <c r="D26" s="61" t="s">
        <v>284</v>
      </c>
      <c r="E26" s="61" t="s">
        <v>285</v>
      </c>
      <c r="F26" s="61" t="s">
        <v>286</v>
      </c>
      <c r="G26" s="61" t="s">
        <v>287</v>
      </c>
      <c r="H26" s="61" t="s">
        <v>167</v>
      </c>
      <c r="I26" s="61" t="s">
        <v>288</v>
      </c>
    </row>
    <row r="27" spans="1:9" ht="15" thickBot="1" x14ac:dyDescent="0.35">
      <c r="A27" s="62">
        <v>2004</v>
      </c>
      <c r="B27" s="63" t="s">
        <v>181</v>
      </c>
      <c r="C27" s="63" t="s">
        <v>289</v>
      </c>
      <c r="D27" s="63" t="s">
        <v>290</v>
      </c>
      <c r="E27" s="63" t="s">
        <v>291</v>
      </c>
      <c r="F27" s="63" t="s">
        <v>257</v>
      </c>
      <c r="G27" s="63" t="s">
        <v>287</v>
      </c>
      <c r="H27" s="63" t="s">
        <v>292</v>
      </c>
      <c r="I27" s="63" t="s">
        <v>293</v>
      </c>
    </row>
    <row r="28" spans="1:9" ht="15" thickBot="1" x14ac:dyDescent="0.35">
      <c r="A28" s="60">
        <v>2005</v>
      </c>
      <c r="B28" s="61" t="s">
        <v>294</v>
      </c>
      <c r="C28" s="61" t="s">
        <v>295</v>
      </c>
      <c r="D28" s="61" t="s">
        <v>296</v>
      </c>
      <c r="E28" s="61" t="s">
        <v>297</v>
      </c>
      <c r="F28" s="61" t="s">
        <v>182</v>
      </c>
      <c r="G28" s="61" t="s">
        <v>298</v>
      </c>
      <c r="H28" s="61" t="s">
        <v>280</v>
      </c>
      <c r="I28" s="61" t="s">
        <v>299</v>
      </c>
    </row>
    <row r="29" spans="1:9" ht="15" thickBot="1" x14ac:dyDescent="0.35">
      <c r="A29" s="62">
        <v>2006</v>
      </c>
      <c r="B29" s="63" t="s">
        <v>300</v>
      </c>
      <c r="C29" s="63" t="s">
        <v>301</v>
      </c>
      <c r="D29" s="63" t="s">
        <v>302</v>
      </c>
      <c r="E29" s="63" t="s">
        <v>303</v>
      </c>
      <c r="F29" s="63" t="s">
        <v>282</v>
      </c>
      <c r="G29" s="63" t="s">
        <v>283</v>
      </c>
      <c r="H29" s="63" t="s">
        <v>281</v>
      </c>
      <c r="I29" s="63" t="s">
        <v>287</v>
      </c>
    </row>
    <row r="30" spans="1:9" ht="15" thickBot="1" x14ac:dyDescent="0.35">
      <c r="A30" s="60">
        <v>2007</v>
      </c>
      <c r="B30" s="61" t="s">
        <v>263</v>
      </c>
      <c r="C30" s="61" t="s">
        <v>304</v>
      </c>
      <c r="D30" s="61" t="s">
        <v>275</v>
      </c>
      <c r="E30" s="61" t="s">
        <v>305</v>
      </c>
      <c r="F30" s="61" t="s">
        <v>306</v>
      </c>
      <c r="G30" s="61" t="s">
        <v>278</v>
      </c>
      <c r="H30" s="61" t="s">
        <v>307</v>
      </c>
      <c r="I30" s="61" t="s">
        <v>308</v>
      </c>
    </row>
    <row r="31" spans="1:9" ht="15" thickBot="1" x14ac:dyDescent="0.35">
      <c r="A31" s="62">
        <v>2008</v>
      </c>
      <c r="B31" s="63" t="s">
        <v>309</v>
      </c>
      <c r="C31" s="63" t="s">
        <v>310</v>
      </c>
      <c r="D31" s="63" t="s">
        <v>311</v>
      </c>
      <c r="E31" s="63" t="s">
        <v>302</v>
      </c>
      <c r="F31" s="63" t="s">
        <v>312</v>
      </c>
      <c r="G31" s="63" t="s">
        <v>313</v>
      </c>
      <c r="H31" s="63" t="s">
        <v>314</v>
      </c>
      <c r="I31" s="63" t="s">
        <v>173</v>
      </c>
    </row>
    <row r="32" spans="1:9" ht="15" thickBot="1" x14ac:dyDescent="0.35">
      <c r="A32" s="60">
        <v>2009</v>
      </c>
      <c r="B32" s="61" t="s">
        <v>315</v>
      </c>
      <c r="C32" s="61" t="s">
        <v>316</v>
      </c>
      <c r="D32" s="61" t="s">
        <v>317</v>
      </c>
      <c r="E32" s="61" t="s">
        <v>318</v>
      </c>
      <c r="F32" s="61" t="s">
        <v>319</v>
      </c>
      <c r="G32" s="61" t="s">
        <v>320</v>
      </c>
      <c r="H32" s="61" t="s">
        <v>313</v>
      </c>
      <c r="I32" s="61" t="s">
        <v>321</v>
      </c>
    </row>
    <row r="33" spans="1:9" ht="15" thickBot="1" x14ac:dyDescent="0.35">
      <c r="A33" s="62">
        <v>2010</v>
      </c>
      <c r="B33" s="63" t="s">
        <v>322</v>
      </c>
      <c r="C33" s="63" t="s">
        <v>319</v>
      </c>
      <c r="D33" s="63" t="s">
        <v>323</v>
      </c>
      <c r="E33" s="63" t="s">
        <v>296</v>
      </c>
      <c r="F33" s="63" t="s">
        <v>162</v>
      </c>
      <c r="G33" s="63" t="s">
        <v>324</v>
      </c>
      <c r="H33" s="63" t="s">
        <v>301</v>
      </c>
      <c r="I33" s="63" t="s">
        <v>175</v>
      </c>
    </row>
    <row r="34" spans="1:9" ht="15" thickBot="1" x14ac:dyDescent="0.35">
      <c r="A34" s="60">
        <v>2011</v>
      </c>
      <c r="B34" s="61" t="s">
        <v>265</v>
      </c>
      <c r="C34" s="61" t="s">
        <v>317</v>
      </c>
      <c r="D34" s="61" t="s">
        <v>262</v>
      </c>
      <c r="E34" s="61" t="s">
        <v>285</v>
      </c>
      <c r="F34" s="61" t="s">
        <v>325</v>
      </c>
      <c r="G34" s="61" t="s">
        <v>182</v>
      </c>
      <c r="H34" s="61" t="s">
        <v>326</v>
      </c>
      <c r="I34" s="61" t="s">
        <v>287</v>
      </c>
    </row>
    <row r="35" spans="1:9" ht="15" thickBot="1" x14ac:dyDescent="0.35">
      <c r="A35" s="62">
        <v>2012</v>
      </c>
      <c r="B35" s="63" t="s">
        <v>167</v>
      </c>
      <c r="C35" s="63" t="s">
        <v>312</v>
      </c>
      <c r="D35" s="63" t="s">
        <v>318</v>
      </c>
      <c r="E35" s="63" t="s">
        <v>327</v>
      </c>
      <c r="F35" s="63" t="s">
        <v>182</v>
      </c>
      <c r="G35" s="63" t="s">
        <v>328</v>
      </c>
      <c r="H35" s="63" t="s">
        <v>321</v>
      </c>
      <c r="I35" s="63" t="s">
        <v>325</v>
      </c>
    </row>
    <row r="36" spans="1:9" ht="15" thickBot="1" x14ac:dyDescent="0.35">
      <c r="A36" s="60">
        <v>2013</v>
      </c>
      <c r="B36" s="61" t="s">
        <v>329</v>
      </c>
      <c r="C36" s="61" t="s">
        <v>164</v>
      </c>
      <c r="D36" s="61" t="s">
        <v>323</v>
      </c>
      <c r="E36" s="61" t="s">
        <v>330</v>
      </c>
      <c r="F36" s="61" t="s">
        <v>331</v>
      </c>
      <c r="G36" s="61" t="s">
        <v>317</v>
      </c>
      <c r="H36" s="61" t="s">
        <v>299</v>
      </c>
      <c r="I36" s="61" t="s">
        <v>163</v>
      </c>
    </row>
    <row r="37" spans="1:9" ht="15" thickBot="1" x14ac:dyDescent="0.35">
      <c r="A37" s="62">
        <v>2014</v>
      </c>
      <c r="B37" s="63" t="s">
        <v>323</v>
      </c>
      <c r="C37" s="63" t="s">
        <v>182</v>
      </c>
      <c r="D37" s="63" t="s">
        <v>302</v>
      </c>
      <c r="E37" s="63" t="s">
        <v>332</v>
      </c>
      <c r="F37" s="63" t="s">
        <v>333</v>
      </c>
      <c r="G37" s="63" t="s">
        <v>332</v>
      </c>
      <c r="H37" s="63" t="s">
        <v>334</v>
      </c>
      <c r="I37" s="63" t="s">
        <v>335</v>
      </c>
    </row>
    <row r="38" spans="1:9" ht="15" thickBot="1" x14ac:dyDescent="0.35">
      <c r="A38" s="60">
        <v>2015</v>
      </c>
      <c r="B38" s="61" t="s">
        <v>336</v>
      </c>
      <c r="C38" s="61" t="s">
        <v>337</v>
      </c>
      <c r="D38" s="61" t="s">
        <v>311</v>
      </c>
      <c r="E38" s="61" t="s">
        <v>338</v>
      </c>
      <c r="F38" s="61" t="s">
        <v>339</v>
      </c>
      <c r="G38" s="61" t="s">
        <v>340</v>
      </c>
      <c r="H38" s="61" t="s">
        <v>341</v>
      </c>
      <c r="I38" s="61" t="s">
        <v>342</v>
      </c>
    </row>
    <row r="39" spans="1:9" ht="15" thickBot="1" x14ac:dyDescent="0.35">
      <c r="A39" s="62">
        <v>2016</v>
      </c>
      <c r="B39" s="63" t="s">
        <v>343</v>
      </c>
      <c r="C39" s="63" t="s">
        <v>180</v>
      </c>
      <c r="D39" s="63" t="s">
        <v>344</v>
      </c>
      <c r="E39" s="63" t="s">
        <v>317</v>
      </c>
      <c r="F39" s="63" t="s">
        <v>342</v>
      </c>
      <c r="G39" s="63" t="s">
        <v>345</v>
      </c>
      <c r="H39" s="63" t="s">
        <v>346</v>
      </c>
      <c r="I39" s="63" t="s">
        <v>344</v>
      </c>
    </row>
    <row r="40" spans="1:9" ht="15" thickBot="1" x14ac:dyDescent="0.35">
      <c r="A40" s="60">
        <v>2017</v>
      </c>
      <c r="B40" s="61" t="s">
        <v>329</v>
      </c>
      <c r="C40" s="61" t="s">
        <v>347</v>
      </c>
      <c r="D40" s="61" t="s">
        <v>317</v>
      </c>
      <c r="E40" s="61" t="s">
        <v>348</v>
      </c>
      <c r="F40" s="61" t="s">
        <v>338</v>
      </c>
      <c r="G40" s="61" t="s">
        <v>299</v>
      </c>
      <c r="H40" s="61" t="s">
        <v>346</v>
      </c>
      <c r="I40" s="61" t="s">
        <v>349</v>
      </c>
    </row>
    <row r="41" spans="1:9" ht="15" thickBot="1" x14ac:dyDescent="0.35">
      <c r="A41" s="62">
        <v>2018</v>
      </c>
      <c r="B41" s="63" t="s">
        <v>321</v>
      </c>
      <c r="C41" s="63" t="s">
        <v>310</v>
      </c>
      <c r="D41" s="63" t="s">
        <v>317</v>
      </c>
      <c r="E41" s="63" t="s">
        <v>323</v>
      </c>
      <c r="F41" s="63" t="s">
        <v>350</v>
      </c>
      <c r="G41" s="63" t="s">
        <v>351</v>
      </c>
      <c r="H41" s="63" t="s">
        <v>352</v>
      </c>
      <c r="I41" s="63" t="s">
        <v>329</v>
      </c>
    </row>
    <row r="42" spans="1:9" ht="15" thickBot="1" x14ac:dyDescent="0.35">
      <c r="A42" s="60">
        <v>2019</v>
      </c>
      <c r="B42" s="61" t="s">
        <v>277</v>
      </c>
      <c r="C42" s="61" t="s">
        <v>258</v>
      </c>
      <c r="D42" s="61" t="s">
        <v>275</v>
      </c>
      <c r="E42" s="61" t="s">
        <v>348</v>
      </c>
      <c r="F42" s="61" t="s">
        <v>275</v>
      </c>
      <c r="G42" s="61" t="s">
        <v>353</v>
      </c>
      <c r="H42" s="61" t="s">
        <v>284</v>
      </c>
      <c r="I42" s="61" t="s">
        <v>290</v>
      </c>
    </row>
    <row r="43" spans="1:9" ht="15" thickBot="1" x14ac:dyDescent="0.35">
      <c r="A43" s="62">
        <v>2020</v>
      </c>
      <c r="B43" s="63" t="s">
        <v>328</v>
      </c>
      <c r="C43" s="63" t="s">
        <v>354</v>
      </c>
      <c r="D43" s="63" t="s">
        <v>311</v>
      </c>
      <c r="E43" s="63" t="s">
        <v>350</v>
      </c>
      <c r="F43" s="63" t="s">
        <v>355</v>
      </c>
      <c r="G43" s="63" t="s">
        <v>356</v>
      </c>
      <c r="H43" s="63" t="s">
        <v>262</v>
      </c>
      <c r="I43" s="63" t="s">
        <v>295</v>
      </c>
    </row>
    <row r="44" spans="1:9" x14ac:dyDescent="0.3">
      <c r="A44" s="64" t="s">
        <v>357</v>
      </c>
    </row>
  </sheetData>
  <hyperlinks>
    <hyperlink ref="A3" r:id="rId1" display="https://www.ksh.hu/stadat_files/ara/hu/ara0002.html" xr:uid="{B291CEDD-1748-435F-BDD1-F96879341BA7}"/>
    <hyperlink ref="A44" r:id="rId2" display="https://www.ksh.hu/stadat_eves_3_6" xr:uid="{48B222CA-722C-49CA-819F-D28AB6FEBD5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Munka1</vt:lpstr>
      <vt:lpstr>Munka1 (2)</vt:lpstr>
      <vt:lpstr>Munka1 (3)</vt:lpstr>
      <vt:lpstr>Munka1 (4)</vt:lpstr>
      <vt:lpstr>Munka7</vt:lpstr>
      <vt:lpstr>Munka8</vt:lpstr>
      <vt:lpstr>Munka6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2021-10-09T07:00:48Z</dcterms:created>
  <dcterms:modified xsi:type="dcterms:W3CDTF">2021-10-09T16:38:29Z</dcterms:modified>
</cp:coreProperties>
</file>